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5" yWindow="1755" windowWidth="19440" windowHeight="10665" tabRatio="806" activeTab="1"/>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concurrentCalc="0"/>
</workbook>
</file>

<file path=xl/calcChain.xml><?xml version="1.0" encoding="utf-8"?>
<calcChain xmlns="http://schemas.openxmlformats.org/spreadsheetml/2006/main">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D31"/>
  <c r="I5" i="22"/>
  <c r="H32" i="21"/>
  <c r="F5" i="22"/>
  <c r="C32" i="21"/>
  <c r="D32"/>
  <c r="I6" i="22"/>
  <c r="H33" i="21"/>
  <c r="F6" i="22"/>
  <c r="C33" i="21"/>
  <c r="D33"/>
  <c r="I7" i="22"/>
  <c r="H34" i="21"/>
  <c r="F7" i="22"/>
  <c r="C34" i="21"/>
  <c r="D34"/>
  <c r="I8" i="22"/>
  <c r="H35" i="21"/>
  <c r="F8" i="22"/>
  <c r="C35" i="21"/>
  <c r="D35"/>
  <c r="I9" i="22"/>
  <c r="H36" i="21"/>
  <c r="F9" i="22"/>
  <c r="C36" i="21"/>
  <c r="D36"/>
  <c r="I10" i="22"/>
  <c r="H37" i="21"/>
  <c r="F10" i="22"/>
  <c r="C37" i="21"/>
  <c r="D37"/>
  <c r="I11" i="22"/>
  <c r="H38" i="21"/>
  <c r="F11" i="22"/>
  <c r="C38" i="21"/>
  <c r="D38"/>
  <c r="I12" i="22"/>
  <c r="H39" i="21"/>
  <c r="F12" i="22"/>
  <c r="C39" i="21"/>
  <c r="D39"/>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4" i="22"/>
  <c r="G4"/>
  <c r="A5"/>
  <c r="G5"/>
  <c r="A6"/>
  <c r="G6"/>
  <c r="A7"/>
  <c r="G7"/>
  <c r="A8"/>
  <c r="G8"/>
  <c r="A9"/>
  <c r="G9"/>
  <c r="A10"/>
  <c r="G10"/>
  <c r="A11"/>
  <c r="G11"/>
  <c r="A12"/>
  <c r="G12"/>
  <c r="A13"/>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<sst xmlns="http://schemas.openxmlformats.org/spreadsheetml/2006/main" count="7687" uniqueCount="2749">
  <si>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</si>
  <si>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</si>
  <si>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</si>
  <si>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</si>
  <si>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</si>
  <si>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</si>
  <si>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</si>
  <si>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</si>
  <si>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</si>
  <si>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</si>
  <si>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</si>
  <si>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</si>
  <si>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</si>
  <si>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</si>
  <si>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</si>
  <si>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</si>
  <si>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</si>
  <si>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</si>
  <si>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</si>
  <si>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</si>
  <si>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</si>
  <si>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</si>
  <si>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</si>
  <si>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</si>
  <si>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</si>
  <si>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</si>
  <si>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</si>
  <si>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</si>
  <si>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</si>
  <si>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</si>
  <si>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</si>
  <si>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</si>
  <si>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</si>
  <si>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</si>
  <si>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</si>
  <si>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</si>
  <si>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</si>
  <si>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</si>
  <si>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</si>
  <si>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</si>
  <si>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</si>
  <si>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</si>
  <si>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</si>
  <si>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</si>
  <si>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</si>
  <si>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</si>
  <si>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</si>
  <si>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</si>
  <si>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</si>
  <si>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</si>
  <si>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</si>
  <si>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</si>
  <si>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</si>
  <si>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</si>
  <si>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</si>
  <si>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</si>
  <si>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</si>
  <si>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</si>
  <si>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</si>
  <si>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</si>
  <si>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</si>
  <si>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</si>
  <si>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</si>
  <si>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</si>
  <si>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</si>
  <si>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</si>
  <si>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</si>
  <si>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</si>
  <si>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</si>
  <si>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</si>
  <si>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</si>
  <si>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</si>
  <si>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</si>
  <si>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</si>
  <si>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</si>
  <si>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</si>
  <si>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</si>
  <si>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</si>
  <si>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</si>
  <si>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</si>
  <si>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</si>
  <si>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</si>
  <si>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</si>
  <si>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</si>
  <si>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</si>
  <si>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</si>
  <si>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</si>
  <si>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</si>
  <si>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</si>
  <si>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</si>
  <si>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</si>
  <si>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</si>
  <si>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</si>
  <si>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</si>
  <si>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</si>
  <si>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</si>
  <si>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</si>
  <si>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</si>
  <si>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</si>
  <si>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</si>
  <si>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</si>
  <si>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</si>
  <si>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</si>
  <si>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</si>
  <si>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</si>
  <si>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</si>
  <si>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</si>
  <si>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</si>
  <si>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</si>
  <si>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</si>
  <si>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</si>
  <si>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</si>
  <si>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</si>
  <si>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</si>
  <si>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</si>
  <si>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</si>
  <si>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</si>
  <si>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</si>
  <si>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</si>
  <si>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</si>
  <si>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</si>
  <si>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</si>
  <si>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</si>
  <si>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</si>
  <si>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</si>
  <si>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</si>
  <si>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</si>
  <si>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</si>
  <si>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</si>
  <si>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</si>
  <si>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</si>
  <si>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</si>
  <si>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</si>
  <si>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</si>
  <si>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</si>
  <si>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</si>
  <si>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</si>
  <si>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</si>
  <si>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</si>
  <si>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</si>
  <si>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</si>
  <si>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</si>
  <si>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</si>
  <si>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</si>
  <si>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</si>
  <si>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</si>
  <si>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</si>
  <si>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</si>
  <si>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</si>
  <si>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</si>
  <si>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</si>
  <si>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</si>
  <si>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</si>
  <si>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</si>
  <si>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</si>
  <si>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</si>
  <si>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</si>
  <si>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</si>
  <si>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</si>
  <si>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</si>
  <si>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</si>
  <si>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</si>
  <si>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</si>
  <si>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</si>
  <si>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</si>
  <si>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</si>
  <si>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</si>
  <si>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</si>
  <si>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</si>
  <si>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</si>
  <si>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</si>
  <si>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</si>
  <si>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</si>
  <si>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</si>
  <si>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</si>
  <si>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</si>
  <si>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</si>
  <si>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</si>
  <si>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</si>
  <si>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</si>
  <si>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</si>
  <si>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</si>
  <si>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</si>
  <si>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</si>
  <si>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</si>
  <si>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</si>
  <si>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</si>
  <si>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</si>
  <si>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</si>
  <si>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</si>
  <si>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</si>
  <si>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</si>
  <si>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</si>
  <si>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</si>
  <si>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</si>
  <si>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</si>
  <si>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</si>
  <si>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</si>
  <si>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</si>
  <si>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</si>
  <si>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</si>
  <si>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</si>
  <si>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</si>
  <si>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</si>
  <si>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</si>
  <si>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</si>
  <si>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</si>
  <si>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</si>
  <si>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</si>
  <si>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</si>
  <si>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</si>
  <si>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</si>
  <si>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</si>
  <si>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</si>
  <si>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</si>
  <si>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</si>
  <si>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</si>
  <si>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</si>
  <si>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</si>
  <si>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</si>
  <si>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</si>
  <si>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</si>
  <si>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</si>
  <si>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</si>
  <si>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</si>
  <si>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</si>
  <si>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</si>
  <si>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</si>
  <si>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</si>
  <si>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</si>
  <si>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</si>
  <si>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</si>
  <si>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</si>
  <si>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</si>
  <si>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</si>
  <si>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</si>
  <si>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</si>
  <si>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</si>
  <si>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</si>
  <si>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</si>
  <si>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</si>
  <si>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</si>
  <si>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</si>
  <si>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</si>
  <si>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</si>
  <si>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</si>
  <si>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</si>
  <si>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</si>
  <si>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</si>
  <si>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</si>
  <si>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</si>
  <si>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</si>
  <si>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</si>
  <si>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</si>
  <si>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</si>
  <si>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</si>
  <si>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</si>
  <si>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</si>
  <si>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</si>
  <si>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</si>
  <si>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</si>
  <si>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</si>
  <si>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</si>
  <si>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</si>
  <si>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</si>
  <si>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</si>
  <si>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</si>
  <si>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</si>
  <si>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</si>
  <si>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</si>
  <si>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</si>
  <si>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</si>
  <si>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</si>
  <si>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</si>
  <si>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</si>
  <si>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</si>
  <si>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</si>
  <si>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</si>
  <si>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</si>
  <si>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</si>
  <si>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</si>
  <si>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</si>
  <si>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</si>
  <si>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</si>
  <si>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</si>
  <si>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</si>
  <si>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</si>
  <si>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</si>
  <si>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</si>
  <si>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</si>
  <si>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</si>
  <si>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</si>
  <si>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</si>
  <si>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</si>
  <si>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</si>
  <si>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</si>
  <si>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</si>
  <si>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</si>
  <si>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</si>
  <si>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</si>
  <si>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</si>
  <si>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</si>
  <si>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</si>
  <si>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</si>
  <si>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</si>
  <si>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</si>
  <si>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</si>
  <si>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</si>
  <si>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</si>
  <si>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</si>
  <si>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</si>
  <si>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</si>
  <si>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</si>
  <si>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</si>
  <si>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</si>
  <si>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</si>
  <si>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</si>
  <si>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</si>
  <si>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</si>
  <si>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</si>
  <si>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</si>
  <si>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</si>
  <si>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</si>
  <si>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</si>
  <si>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</si>
  <si>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</si>
  <si>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</si>
  <si>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</si>
  <si>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</si>
  <si>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</si>
  <si>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</si>
  <si>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</si>
  <si>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</si>
  <si>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</si>
  <si>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</si>
  <si>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</si>
  <si>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</si>
  <si>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</si>
  <si>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</si>
  <si>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</si>
  <si>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</si>
  <si>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</si>
  <si>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</si>
  <si>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</si>
  <si>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</si>
  <si>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</si>
  <si>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</si>
  <si>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</si>
  <si>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</si>
  <si>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</si>
  <si>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</si>
  <si>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</si>
  <si>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</si>
  <si>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</si>
  <si>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</si>
  <si>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</si>
  <si>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</si>
  <si>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</si>
  <si>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</si>
  <si>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</si>
  <si>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</si>
  <si>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</si>
  <si>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</si>
  <si>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</si>
  <si>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</si>
  <si>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</si>
  <si>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</si>
  <si>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</si>
  <si>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</si>
  <si>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</si>
  <si>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</si>
  <si>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</si>
  <si>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</si>
  <si>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</si>
  <si>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</si>
  <si>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</si>
  <si>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</si>
  <si>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</si>
  <si>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</si>
  <si>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</si>
  <si>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</si>
  <si>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</si>
  <si>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</si>
  <si>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</si>
  <si>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</si>
  <si>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</si>
  <si>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</si>
  <si>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</si>
  <si>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</si>
  <si>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</si>
  <si>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</si>
  <si>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</si>
  <si>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</si>
  <si>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</si>
  <si>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</si>
  <si>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</si>
  <si>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</si>
  <si>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</si>
  <si>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</si>
  <si>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</si>
  <si>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</si>
  <si>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</si>
  <si>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</si>
  <si>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</si>
  <si>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</si>
  <si>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</si>
  <si>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</si>
  <si>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</si>
  <si>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</si>
  <si>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</si>
  <si>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</si>
  <si>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</si>
  <si>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</si>
  <si>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</si>
  <si>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</si>
  <si>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</si>
  <si>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</si>
  <si>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</si>
  <si>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</si>
  <si>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</si>
  <si>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</si>
  <si>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</si>
  <si>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</si>
  <si>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</si>
  <si>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</si>
  <si>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</si>
  <si>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</si>
  <si>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</si>
  <si>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</si>
  <si>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</si>
  <si>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</si>
  <si>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</si>
  <si>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</si>
  <si>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</si>
  <si>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</si>
  <si>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</si>
  <si>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</si>
  <si>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</si>
  <si>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</si>
  <si>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</si>
  <si>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</si>
  <si>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</si>
  <si>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</si>
  <si>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</si>
  <si>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</si>
  <si>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</si>
  <si>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</si>
  <si>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</si>
  <si>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</si>
  <si>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</si>
  <si>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</si>
  <si>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</si>
  <si>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</si>
  <si>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</si>
  <si>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</si>
  <si>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</si>
  <si>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</si>
  <si>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</si>
  <si>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</si>
  <si>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</si>
  <si>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</si>
  <si>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</si>
  <si>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</si>
  <si>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</si>
  <si>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</si>
  <si>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</si>
  <si>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</si>
  <si>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</si>
  <si>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</si>
  <si>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</si>
  <si>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</si>
  <si>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</si>
  <si>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</si>
  <si>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</si>
  <si>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</si>
  <si>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</si>
  <si>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</si>
  <si>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</si>
  <si>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</si>
  <si>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</si>
  <si>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</si>
  <si>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</si>
  <si>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</si>
  <si>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</si>
  <si>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</si>
  <si>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</si>
  <si>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</si>
  <si>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</si>
  <si>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</si>
  <si>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</si>
  <si>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</si>
  <si>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</si>
  <si>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</si>
  <si>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</si>
  <si>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</si>
  <si>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</si>
  <si>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</si>
  <si>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</si>
  <si>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</si>
  <si>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</si>
  <si>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</si>
  <si>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</si>
  <si>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</si>
  <si>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</si>
  <si>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</si>
  <si>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</si>
  <si>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</si>
  <si>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</si>
  <si>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</si>
  <si>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</si>
  <si>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</si>
  <si>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</si>
  <si>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</si>
  <si>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</si>
  <si>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</si>
  <si>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</si>
  <si>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</si>
  <si>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</si>
  <si>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</si>
  <si>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</si>
  <si>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</si>
  <si>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</si>
  <si>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</si>
  <si>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</si>
  <si>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</si>
  <si>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</si>
  <si>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</si>
  <si>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</si>
  <si>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</si>
  <si>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</si>
  <si>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</si>
  <si>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</si>
  <si>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</si>
  <si>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</si>
  <si>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</si>
  <si>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</si>
  <si>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</si>
  <si>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</si>
  <si>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</si>
  <si>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</si>
  <si>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</si>
  <si>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</si>
  <si>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</si>
  <si>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</si>
  <si>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</si>
  <si>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</si>
  <si>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</si>
  <si>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</si>
  <si>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</si>
  <si>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</si>
  <si>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</si>
  <si>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</si>
  <si>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</si>
  <si>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</si>
  <si>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</si>
  <si>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</si>
  <si>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</si>
  <si>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</si>
  <si>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</si>
  <si>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</si>
  <si>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</si>
  <si>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</si>
  <si>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</si>
  <si>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</si>
  <si>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</si>
  <si>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</si>
  <si>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</si>
  <si>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</si>
  <si>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</si>
  <si>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</si>
  <si>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</si>
  <si>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</si>
  <si>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</si>
  <si>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</si>
  <si>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</si>
  <si>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</si>
  <si>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</si>
  <si>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</si>
  <si>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</si>
  <si>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</si>
  <si>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</si>
  <si>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</si>
  <si>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</si>
  <si>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</si>
  <si>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</si>
  <si>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</si>
  <si>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</si>
  <si>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</si>
  <si>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</si>
  <si>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</si>
  <si>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</si>
  <si>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</si>
  <si>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</si>
  <si>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</si>
  <si>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</si>
  <si>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</si>
  <si>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</si>
  <si>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</si>
  <si>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</si>
  <si>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</si>
  <si>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</si>
  <si>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</si>
  <si>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</si>
  <si>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</si>
  <si>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</si>
  <si>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</si>
  <si>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</si>
  <si>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</si>
  <si>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</si>
  <si>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</si>
  <si>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</si>
  <si>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</si>
  <si>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</si>
  <si>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</si>
  <si>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</si>
  <si>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</si>
  <si>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</si>
  <si>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</si>
  <si>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</si>
  <si>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</si>
  <si>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</si>
  <si>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</si>
  <si>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</si>
  <si>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</si>
  <si>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</si>
  <si>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</si>
  <si>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</si>
  <si>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</si>
  <si>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</si>
  <si>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</si>
  <si>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</si>
  <si>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</si>
  <si>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</si>
  <si>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</si>
  <si>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</si>
  <si>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</si>
  <si>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</si>
  <si>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</si>
  <si>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</si>
  <si>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</si>
  <si>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</si>
  <si>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</si>
  <si>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</si>
  <si>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</si>
  <si>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</si>
  <si>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</si>
  <si>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</si>
  <si>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</si>
  <si>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</si>
  <si>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</si>
  <si>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</si>
  <si>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</si>
  <si>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</si>
  <si>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</si>
  <si>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</si>
  <si>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</si>
  <si>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</si>
  <si>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</si>
  <si>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</si>
  <si>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</si>
  <si>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</si>
  <si>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</si>
  <si>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</si>
  <si>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</si>
  <si>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</si>
  <si>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</si>
  <si>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</si>
  <si>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</si>
  <si>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</si>
  <si>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</si>
  <si>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</si>
  <si>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</si>
  <si>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</si>
  <si>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</si>
  <si>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</si>
  <si>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</si>
  <si>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</si>
  <si>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</si>
  <si>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</si>
  <si>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</si>
  <si>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</si>
  <si>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</si>
  <si>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</si>
  <si>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</si>
  <si>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</si>
  <si>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</si>
  <si>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</si>
  <si>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</si>
  <si>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</si>
  <si>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</si>
  <si>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</si>
  <si>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</si>
  <si>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</si>
  <si>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</si>
  <si>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</si>
  <si>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</si>
  <si>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</si>
  <si>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</si>
  <si>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</si>
  <si>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</si>
  <si>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</si>
  <si>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</si>
  <si>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</si>
  <si>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</si>
  <si>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</si>
  <si>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</si>
  <si>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</si>
  <si>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</si>
  <si>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</si>
  <si>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</si>
  <si>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</si>
  <si>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</si>
  <si>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</si>
  <si>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</si>
  <si>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</si>
  <si>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</si>
  <si>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</si>
  <si>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</si>
  <si>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</si>
  <si>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</si>
  <si>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</si>
  <si>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</si>
  <si>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</si>
  <si>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</si>
  <si>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</si>
  <si>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</si>
  <si>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</si>
  <si>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</si>
  <si>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</si>
  <si>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</si>
  <si>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</si>
  <si>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</si>
  <si>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</si>
  <si>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</si>
  <si>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</si>
  <si>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</si>
  <si>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</si>
  <si>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</si>
  <si>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</si>
  <si>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</si>
  <si>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</si>
  <si>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</si>
  <si>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</si>
  <si>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</si>
  <si>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</si>
  <si>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</si>
  <si>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</si>
  <si>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</si>
  <si>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</si>
  <si>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</si>
  <si>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</si>
  <si>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</si>
  <si>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</si>
  <si>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</si>
  <si>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</si>
  <si>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</si>
  <si>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</si>
  <si>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</si>
  <si>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</si>
  <si>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</si>
  <si>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</si>
  <si>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</si>
  <si>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</si>
  <si>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</si>
  <si>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</si>
  <si>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</si>
  <si>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</si>
  <si>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</si>
  <si>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</si>
  <si>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</si>
  <si>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</si>
  <si>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</si>
  <si>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</si>
  <si>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</si>
  <si>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</si>
  <si>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</si>
  <si>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</si>
  <si>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</si>
  <si>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</si>
  <si>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</si>
  <si>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</si>
  <si>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</si>
  <si>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</si>
  <si>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</si>
  <si>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</si>
  <si>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</si>
  <si>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</si>
  <si>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</si>
  <si>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</si>
  <si>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</si>
  <si>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</si>
  <si>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</si>
  <si>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</si>
  <si>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</si>
  <si>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</si>
  <si>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</si>
  <si>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</si>
  <si>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</si>
  <si>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</si>
  <si>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</si>
  <si>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</si>
  <si>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</si>
  <si>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</si>
  <si>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</si>
  <si>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</si>
  <si>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</si>
  <si>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</si>
  <si>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</si>
  <si>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</si>
  <si>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</si>
  <si>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</si>
  <si>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</si>
  <si>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</si>
  <si>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</si>
  <si>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</si>
  <si>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</si>
  <si>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</si>
  <si>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</si>
  <si>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</si>
  <si>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</si>
  <si>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</si>
  <si>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</si>
  <si>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</si>
  <si>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</si>
  <si>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</si>
  <si>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</si>
  <si>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</si>
  <si>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</si>
  <si>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</si>
  <si>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</si>
  <si>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</si>
  <si>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</si>
  <si>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</si>
  <si>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</si>
  <si>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</si>
  <si>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</si>
  <si>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</si>
  <si>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</si>
  <si>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</si>
  <si>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</si>
  <si>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</si>
  <si>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</si>
  <si>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</si>
  <si>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</si>
  <si>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</si>
  <si>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</si>
  <si>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</si>
  <si>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</si>
  <si>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</si>
  <si>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</si>
  <si>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</si>
  <si>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</si>
  <si>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</si>
  <si>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</si>
  <si>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</si>
  <si>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</si>
  <si>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</si>
  <si>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</si>
  <si>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</si>
  <si>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</si>
  <si>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</si>
  <si>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</si>
  <si>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</si>
  <si>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</si>
  <si>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</si>
  <si>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</si>
  <si>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</si>
  <si>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</si>
  <si>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</si>
  <si>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</si>
  <si>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</si>
  <si>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</si>
  <si>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</si>
  <si>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</si>
  <si>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</si>
  <si>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</si>
  <si>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</si>
  <si>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</si>
  <si>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</si>
  <si>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</si>
  <si>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</si>
  <si>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</si>
  <si>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</si>
  <si>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</si>
  <si>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</si>
  <si>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</si>
  <si>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</si>
  <si>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</si>
  <si>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</si>
  <si>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</si>
  <si>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</si>
  <si>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</si>
  <si>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</si>
  <si>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</si>
  <si>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</si>
  <si>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</si>
  <si>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</si>
  <si>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</si>
  <si>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</si>
  <si>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</si>
  <si>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</si>
  <si>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</si>
  <si>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</si>
  <si>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</si>
  <si>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</si>
  <si>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</si>
  <si>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</si>
  <si>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</si>
  <si>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</si>
  <si>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</si>
  <si>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</si>
  <si>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</si>
  <si>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</si>
  <si>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</si>
  <si>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</si>
  <si>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</si>
  <si>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</si>
  <si>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</si>
  <si>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</si>
  <si>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</si>
  <si>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</si>
  <si>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</si>
  <si>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</si>
  <si>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</si>
  <si>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</si>
  <si>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</si>
  <si>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</si>
  <si>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</si>
  <si>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</si>
  <si>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</si>
  <si>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</si>
  <si>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</si>
  <si>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</si>
  <si>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</si>
  <si>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</si>
  <si>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</si>
  <si>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</si>
  <si>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</si>
  <si>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</si>
  <si>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</si>
  <si>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</si>
  <si>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</si>
  <si>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</si>
  <si>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</si>
  <si>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</si>
  <si>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</si>
  <si>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</si>
  <si>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</si>
  <si>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</si>
  <si>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</si>
  <si>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</si>
  <si>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</si>
  <si>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</si>
  <si>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</si>
  <si>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</si>
  <si>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</si>
  <si>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</si>
  <si>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</si>
  <si>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</si>
  <si>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</si>
  <si>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</si>
  <si>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</si>
  <si>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</si>
  <si>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</si>
  <si>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</si>
  <si>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</si>
  <si>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</si>
  <si>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</si>
  <si>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</si>
  <si>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</si>
  <si>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</si>
  <si>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</si>
  <si>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</si>
  <si>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</si>
  <si>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</si>
  <si>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</si>
  <si>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</si>
  <si>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</si>
  <si>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</si>
  <si>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</si>
  <si>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</si>
  <si>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</si>
  <si>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</si>
  <si>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</si>
  <si>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</si>
  <si>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</si>
  <si>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</si>
  <si>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</si>
  <si>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</si>
  <si>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</si>
  <si>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</si>
  <si>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</si>
  <si>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</si>
  <si>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</si>
  <si>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</si>
  <si>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</si>
  <si>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</si>
  <si>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</si>
  <si>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</si>
  <si>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</si>
  <si>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</si>
  <si>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</si>
  <si>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</si>
  <si>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</si>
  <si>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</si>
  <si>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</si>
  <si>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</si>
  <si>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</si>
  <si>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</si>
  <si>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</si>
  <si>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</si>
  <si>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</si>
  <si>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</si>
  <si>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</si>
  <si>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</si>
  <si>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</si>
  <si>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</si>
  <si>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</si>
  <si>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</si>
  <si>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</si>
  <si>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</si>
  <si>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</si>
  <si>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</si>
  <si>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</si>
  <si>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</si>
  <si>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</si>
  <si>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</si>
  <si>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</si>
  <si>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</si>
  <si>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</si>
  <si>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</si>
  <si>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</si>
  <si>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</si>
  <si>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</si>
  <si>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</si>
  <si>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</si>
  <si>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</si>
  <si>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</si>
  <si>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</si>
  <si>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</si>
  <si>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</si>
  <si>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</si>
  <si>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</si>
  <si>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</si>
  <si>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</si>
  <si>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</si>
  <si>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</si>
  <si>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</si>
  <si>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</si>
  <si>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</si>
  <si>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</si>
  <si>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</si>
  <si>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</si>
  <si>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</si>
  <si>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</si>
  <si>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</si>
  <si>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</si>
  <si>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</si>
  <si>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</si>
  <si>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</si>
  <si>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</si>
  <si>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</si>
  <si>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</si>
  <si>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</si>
  <si>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</si>
  <si>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</si>
  <si>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</si>
  <si>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</si>
  <si>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</si>
  <si>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</si>
  <si>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</si>
  <si>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</si>
  <si>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</si>
  <si>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</si>
  <si>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</si>
  <si>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</si>
  <si>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</si>
  <si>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</si>
  <si>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</si>
  <si>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</si>
  <si>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</si>
  <si>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</si>
  <si>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</si>
  <si>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</si>
  <si>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</si>
  <si>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</si>
  <si>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</si>
  <si>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</si>
  <si>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</si>
  <si>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</si>
  <si>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</si>
  <si>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</si>
  <si>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</si>
  <si>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</si>
  <si>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</si>
  <si>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</si>
  <si>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</si>
  <si>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</si>
  <si>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</si>
  <si>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</si>
  <si>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</si>
  <si>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</si>
  <si>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</si>
  <si>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</si>
  <si>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</si>
  <si>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</si>
  <si>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</si>
  <si>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</si>
  <si>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</si>
  <si>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</si>
  <si>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</si>
  <si>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</si>
  <si>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</si>
  <si>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</si>
  <si>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</si>
  <si>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</si>
  <si>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</si>
  <si>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</si>
  <si>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</si>
  <si>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</si>
  <si>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</si>
  <si>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</si>
  <si>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</si>
  <si>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</si>
  <si>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</si>
  <si>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</si>
  <si>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</si>
  <si>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</si>
  <si>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</si>
  <si>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</si>
  <si>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</si>
  <si>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</si>
  <si>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</si>
  <si>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</si>
  <si>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</si>
  <si>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</si>
  <si>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</si>
  <si>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</si>
  <si>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</si>
  <si>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</si>
  <si>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</si>
  <si>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</si>
  <si>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</si>
  <si>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</si>
  <si>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</si>
  <si>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</si>
  <si>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</si>
  <si>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</si>
  <si>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</si>
  <si>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</si>
  <si>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</si>
  <si>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</si>
  <si>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</si>
  <si>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</si>
  <si>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</si>
  <si>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</si>
  <si>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</si>
  <si>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</si>
  <si>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</si>
  <si>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</si>
  <si>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</si>
  <si>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</si>
  <si>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</si>
  <si>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</si>
  <si>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</si>
  <si>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</si>
  <si>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</si>
  <si>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</si>
  <si>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</si>
  <si>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</si>
  <si>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</si>
  <si>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</si>
  <si>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</si>
  <si>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</si>
  <si>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</si>
  <si>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</si>
  <si>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</si>
  <si>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</si>
  <si>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</si>
  <si>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</si>
  <si>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</si>
  <si>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</si>
  <si>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</si>
  <si>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</si>
  <si>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</si>
  <si>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</si>
  <si>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</si>
  <si>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</si>
  <si>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</si>
  <si>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</si>
  <si>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</si>
  <si>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</si>
  <si>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</si>
  <si>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</si>
  <si>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</si>
  <si>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</si>
  <si>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</si>
  <si>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</si>
  <si>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</si>
  <si>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</si>
  <si>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</si>
  <si>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</si>
  <si>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</si>
  <si>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</si>
  <si>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</si>
  <si>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</si>
  <si>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</si>
  <si>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</si>
  <si>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</si>
  <si>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</si>
  <si>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</si>
  <si>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</si>
  <si>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</si>
  <si>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</si>
  <si>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</si>
  <si>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</si>
  <si>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</si>
  <si>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</si>
  <si>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</si>
  <si>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</si>
  <si>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</si>
  <si>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</si>
  <si>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</si>
  <si>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</si>
  <si>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</si>
  <si>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</si>
  <si>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</si>
  <si>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</si>
  <si>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</si>
  <si>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</si>
  <si>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</si>
  <si>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</si>
  <si>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</si>
  <si>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</si>
  <si>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</si>
  <si>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</si>
  <si>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</si>
  <si>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</si>
  <si>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</si>
  <si>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</si>
  <si>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</si>
  <si>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</si>
  <si>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</si>
  <si>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</si>
  <si>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</si>
  <si>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</si>
  <si>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</si>
  <si>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</si>
  <si>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</si>
  <si>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</si>
  <si>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</si>
  <si>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</si>
  <si>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</si>
  <si>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</si>
  <si>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</si>
  <si>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</si>
  <si>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</si>
  <si>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</si>
  <si>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</si>
  <si>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</si>
  <si>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</si>
  <si>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</si>
  <si>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</si>
  <si>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</si>
  <si>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</si>
  <si>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</si>
  <si>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</si>
  <si>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</si>
  <si>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</si>
  <si>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</si>
  <si>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</si>
  <si>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</si>
  <si>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</si>
  <si>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</si>
  <si>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</si>
  <si>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</si>
  <si>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</si>
  <si>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</si>
  <si>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</si>
  <si>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</si>
  <si>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</si>
  <si>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</si>
  <si>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</si>
  <si>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</si>
  <si>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</si>
  <si>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</si>
  <si>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</si>
  <si>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</si>
  <si>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</si>
  <si>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</si>
  <si>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</si>
  <si>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</si>
  <si>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</si>
  <si>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</si>
  <si>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</si>
  <si>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</si>
  <si>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</si>
  <si>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</si>
  <si>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</si>
  <si>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</si>
  <si>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</si>
  <si>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</si>
  <si>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</si>
  <si>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</si>
  <si>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</si>
  <si>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</si>
  <si>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</si>
  <si>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</si>
  <si>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</si>
  <si>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</si>
  <si>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</si>
  <si>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</si>
  <si>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</si>
  <si>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</si>
  <si>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</si>
  <si>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</si>
  <si>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</si>
  <si>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</si>
  <si>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</si>
  <si>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</si>
  <si>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</si>
  <si>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</si>
  <si>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</si>
  <si>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</si>
  <si>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</si>
  <si>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</si>
  <si>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</si>
  <si>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</si>
  <si>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</si>
  <si>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</si>
  <si>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</si>
  <si>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</si>
  <si>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</si>
  <si>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</si>
  <si>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</si>
  <si>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</si>
  <si>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</si>
  <si>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</si>
  <si>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</si>
  <si>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</si>
  <si>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</si>
  <si>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</si>
  <si>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</si>
  <si>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</si>
  <si>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</si>
  <si>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</si>
  <si>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</si>
  <si>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</si>
  <si>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</si>
  <si>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</si>
  <si>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</si>
  <si>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</si>
  <si>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</si>
  <si>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</si>
  <si>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</si>
  <si>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</si>
  <si>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</si>
  <si>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</si>
  <si>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</si>
  <si>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</si>
  <si>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</si>
  <si>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</si>
  <si>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</si>
  <si>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</si>
  <si>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</si>
  <si>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</si>
  <si>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</si>
  <si>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</si>
  <si>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</si>
  <si>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</si>
  <si>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</si>
  <si>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</si>
  <si>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</si>
  <si>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</si>
  <si>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</si>
  <si>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</si>
  <si>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</si>
  <si>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</si>
  <si>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</si>
  <si>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</si>
  <si>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</si>
  <si>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</si>
  <si>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</si>
  <si>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</si>
  <si>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</si>
  <si>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</si>
  <si>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</si>
  <si>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</si>
  <si>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</si>
  <si>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</si>
  <si>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</si>
  <si>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</si>
  <si>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</si>
  <si>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</si>
  <si>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</si>
  <si>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</si>
  <si>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</si>
  <si>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</si>
  <si>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</si>
  <si>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</si>
  <si>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</si>
  <si>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</si>
  <si>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</si>
  <si>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</si>
  <si>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</si>
  <si>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</si>
  <si>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</si>
  <si>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</si>
  <si>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</si>
  <si>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</si>
  <si>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</si>
  <si>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</si>
  <si>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</si>
  <si>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</si>
  <si>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</si>
  <si>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</si>
  <si>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</si>
  <si>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</si>
  <si>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</si>
  <si>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</si>
  <si>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</si>
  <si>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</si>
  <si>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</si>
  <si>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</si>
  <si>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</si>
  <si>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</si>
  <si>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</si>
  <si>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</si>
  <si>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</si>
  <si>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</si>
  <si>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</si>
  <si>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</si>
  <si>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</si>
  <si>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</si>
  <si>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</si>
  <si>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</si>
  <si>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</si>
  <si>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</si>
  <si>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</si>
  <si>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</si>
  <si>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</si>
  <si>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</si>
  <si>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</si>
  <si>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</si>
  <si>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</si>
  <si>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</si>
  <si>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</si>
  <si>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</si>
  <si>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</si>
  <si>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</si>
  <si>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</si>
  <si>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</si>
  <si>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</si>
  <si>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</si>
  <si>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</si>
  <si>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</si>
  <si>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</si>
  <si>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</si>
  <si>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</si>
  <si>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</si>
  <si>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</si>
  <si>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</si>
  <si>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</si>
  <si>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</si>
  <si>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</si>
  <si>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</si>
  <si>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</si>
  <si>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</si>
  <si>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</si>
  <si>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</si>
  <si>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</si>
  <si>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</si>
  <si>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</si>
  <si>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</si>
  <si>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</si>
  <si>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</si>
  <si>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</si>
  <si>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</si>
  <si>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</si>
  <si>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</si>
  <si>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</si>
  <si>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</si>
  <si>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</si>
  <si>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</si>
  <si>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</si>
  <si>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</si>
  <si>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</si>
  <si>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</si>
  <si>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</si>
  <si>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</si>
  <si>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</si>
  <si>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</si>
  <si>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</si>
  <si>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</si>
  <si>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</si>
  <si>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</si>
  <si>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</si>
  <si>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</si>
  <si>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</si>
  <si>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</si>
  <si>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</si>
  <si>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</si>
  <si>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</si>
  <si>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</si>
  <si>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</si>
  <si>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</si>
  <si>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</si>
  <si>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</si>
  <si>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</si>
  <si>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</si>
  <si>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</si>
  <si>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</si>
  <si>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</si>
  <si>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</si>
  <si>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</si>
  <si>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</si>
  <si>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</si>
  <si>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</si>
  <si>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</si>
  <si>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</si>
  <si>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</si>
  <si>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</si>
  <si>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</si>
  <si>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</si>
  <si>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</si>
  <si>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</si>
  <si>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</si>
  <si>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</si>
  <si>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</si>
  <si>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</si>
  <si>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</si>
  <si>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</si>
  <si>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</si>
  <si>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</si>
  <si>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</si>
  <si>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</si>
  <si>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</si>
  <si>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</si>
  <si>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</si>
  <si>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</si>
  <si>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</si>
  <si>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</si>
  <si>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</si>
  <si>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</si>
  <si>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</si>
  <si>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</si>
  <si>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</si>
  <si>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</si>
  <si>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</si>
  <si>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</si>
  <si>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</si>
  <si>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</si>
  <si>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</si>
  <si>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</si>
  <si>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</si>
  <si>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</si>
  <si>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</si>
  <si>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</si>
  <si>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</si>
  <si>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</si>
  <si>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</si>
  <si>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</si>
  <si>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</si>
  <si>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</si>
  <si>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</si>
  <si>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</si>
  <si>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</si>
  <si>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</si>
  <si>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</si>
  <si>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</si>
  <si>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</si>
  <si>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</si>
  <si>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</si>
  <si>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</si>
  <si>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</si>
  <si>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</si>
  <si>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</si>
  <si>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</si>
  <si>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</si>
  <si>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</si>
  <si>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</si>
  <si>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</si>
  <si>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</si>
  <si>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</si>
  <si>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</si>
  <si>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</si>
  <si>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</si>
  <si>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</si>
  <si>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</si>
  <si>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</si>
  <si>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</si>
  <si>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</si>
  <si>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</si>
  <si>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</si>
  <si>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</si>
  <si>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</si>
  <si>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</si>
  <si>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</si>
  <si>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</si>
  <si>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</si>
  <si>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</si>
  <si>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</si>
  <si>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</si>
  <si>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</si>
  <si>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</si>
  <si>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</si>
  <si>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</si>
  <si>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</si>
  <si>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</si>
  <si>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</si>
  <si>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</si>
  <si>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</si>
  <si>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</si>
  <si>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</si>
  <si>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</si>
  <si>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</si>
  <si>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</si>
  <si>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</si>
  <si>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</si>
  <si>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</si>
  <si>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</si>
  <si>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</si>
  <si>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</si>
  <si>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</si>
  <si>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</si>
  <si>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</si>
  <si>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</si>
  <si>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</si>
  <si>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</si>
  <si>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</si>
  <si>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</si>
  <si>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</si>
  <si>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</si>
  <si>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</si>
  <si>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</si>
  <si>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</si>
  <si>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</si>
  <si>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</si>
  <si>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</si>
  <si>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</si>
  <si>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</si>
  <si>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</si>
  <si>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</si>
  <si>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</si>
  <si>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</si>
  <si>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</si>
  <si>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</si>
  <si>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</si>
  <si>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</si>
  <si>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</si>
  <si>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</si>
  <si>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</si>
  <si>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</si>
  <si>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</si>
  <si>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</si>
  <si>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</si>
  <si>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</si>
  <si>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</si>
  <si>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</si>
  <si>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</si>
  <si>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</si>
  <si>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</si>
  <si>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</si>
  <si>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</si>
  <si>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</si>
  <si>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</si>
  <si>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</si>
  <si>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</si>
  <si>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</si>
  <si>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</si>
  <si>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</si>
  <si>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</si>
  <si>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</si>
  <si>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</si>
  <si>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</si>
  <si>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</si>
  <si>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</si>
  <si>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</si>
  <si>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</si>
  <si>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</si>
  <si>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</si>
  <si>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</si>
  <si>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</si>
  <si>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</si>
  <si>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</si>
  <si>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</si>
  <si>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</si>
  <si>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</si>
  <si>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</si>
  <si>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</si>
  <si>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</si>
  <si>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</si>
  <si>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</si>
  <si>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</si>
  <si>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</si>
  <si>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</si>
  <si>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</si>
  <si>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</si>
  <si>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</si>
  <si>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</si>
  <si>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</si>
  <si>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</si>
  <si>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</si>
  <si>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</si>
  <si>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</si>
  <si>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</si>
  <si>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</si>
  <si>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</si>
  <si>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</si>
  <si>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</si>
  <si>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</si>
  <si>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</si>
  <si>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</si>
  <si>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</si>
  <si>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</si>
  <si>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</si>
  <si>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</si>
  <si>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</si>
  <si>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</si>
  <si>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</si>
  <si>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</si>
  <si>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</si>
  <si>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</si>
  <si>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</si>
  <si>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</si>
  <si>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</si>
  <si>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</si>
  <si>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</si>
  <si>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</si>
  <si>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</si>
  <si>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</si>
  <si>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</si>
  <si>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</si>
  <si>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</si>
  <si>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</si>
  <si>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</si>
  <si>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</si>
  <si>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</si>
  <si>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</si>
  <si>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</si>
  <si>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</si>
  <si>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</si>
  <si>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</si>
  <si>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</si>
  <si>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</si>
  <si>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</si>
  <si>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</si>
  <si>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</si>
  <si>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</si>
  <si>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</si>
  <si>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</si>
  <si>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</si>
  <si>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</si>
  <si>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</si>
  <si>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</si>
  <si>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</si>
  <si>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</si>
  <si>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</si>
  <si>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</si>
  <si>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</si>
  <si>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</si>
  <si>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</si>
  <si>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</si>
  <si>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</si>
  <si>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</si>
  <si>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</si>
  <si>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</si>
  <si>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</si>
  <si>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</si>
  <si>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</si>
  <si>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</si>
  <si>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</si>
  <si>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</si>
  <si>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</si>
  <si>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</si>
  <si>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</si>
  <si>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</si>
  <si>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</si>
  <si>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</si>
  <si>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</si>
  <si>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</si>
  <si>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</si>
  <si>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</si>
  <si>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</si>
  <si>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</si>
  <si>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</si>
  <si>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</si>
  <si>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</si>
  <si>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</si>
  <si>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</si>
  <si>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</si>
  <si>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</si>
  <si>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</si>
  <si>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</si>
  <si>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</si>
  <si>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</si>
  <si>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</si>
  <si>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</si>
  <si>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</si>
  <si>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</si>
  <si>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</si>
  <si>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</si>
  <si>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</si>
  <si>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</si>
  <si>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</si>
  <si>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</si>
  <si>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</si>
  <si>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</si>
  <si>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</si>
  <si>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</si>
  <si>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</si>
  <si>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</si>
  <si>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</si>
  <si>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</si>
  <si>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</si>
  <si>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</si>
  <si>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</si>
  <si>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</si>
  <si>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</si>
  <si>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</si>
  <si>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</si>
  <si>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</si>
  <si>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</si>
  <si>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</si>
  <si>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</si>
  <si>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</si>
  <si>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</si>
  <si>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</si>
  <si>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</si>
  <si>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</si>
  <si>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</si>
  <si>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</si>
  <si>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</si>
  <si>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</si>
  <si>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</si>
  <si>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</si>
  <si>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</si>
  <si>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</si>
  <si>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</si>
  <si>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</si>
  <si>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</si>
  <si>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</si>
  <si>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</si>
  <si>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</si>
  <si>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</si>
  <si>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</si>
  <si>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</si>
  <si>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</si>
  <si>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</si>
  <si>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</si>
  <si>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</si>
  <si>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</si>
  <si>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</si>
  <si>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</si>
  <si>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</si>
  <si>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</si>
  <si>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</si>
  <si>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</si>
  <si>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</si>
  <si>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</si>
  <si>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</si>
  <si>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</si>
  <si>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</si>
  <si>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</si>
  <si>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</si>
  <si>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</si>
  <si>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</si>
  <si>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</si>
  <si>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</si>
  <si>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</si>
  <si>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</si>
  <si>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</si>
  <si>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</si>
  <si>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</si>
  <si>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</si>
  <si>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</si>
  <si>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</si>
  <si>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</si>
  <si>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</si>
  <si>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</si>
  <si>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</si>
  <si>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</si>
  <si>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</si>
  <si>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</si>
  <si>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</si>
  <si>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</si>
  <si>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</si>
  <si>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</si>
  <si>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</si>
  <si>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</si>
  <si>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</si>
  <si>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</si>
  <si>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</si>
  <si>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</si>
  <si>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</si>
  <si>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</si>
  <si>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</si>
  <si>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</si>
  <si>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</si>
  <si>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</si>
  <si>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</si>
  <si>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</si>
  <si>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</si>
  <si>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</si>
  <si>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</si>
  <si>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</si>
  <si>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</si>
  <si>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</si>
  <si>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</si>
  <si>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</si>
  <si>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</si>
  <si>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</si>
  <si>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</si>
  <si>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</si>
  <si>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</si>
  <si>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</si>
  <si>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</si>
  <si>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</si>
  <si>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</si>
  <si>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</si>
  <si>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</si>
  <si>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</si>
  <si>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</si>
  <si>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</si>
  <si>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</si>
  <si>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</si>
  <si>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</si>
  <si>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</si>
  <si>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</si>
  <si>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</si>
  <si>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</si>
  <si>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</si>
  <si>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</si>
  <si>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</si>
  <si>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</si>
  <si>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</si>
  <si>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</si>
  <si>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</si>
  <si>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</si>
  <si>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</si>
  <si>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</si>
  <si>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</si>
  <si>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</si>
  <si>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</si>
  <si>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</si>
  <si>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</si>
  <si>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</si>
  <si>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</si>
  <si>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</si>
  <si>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</si>
  <si>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</si>
  <si>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</si>
  <si>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</si>
  <si>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</si>
  <si>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</si>
  <si>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</si>
  <si>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</si>
  <si>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</si>
  <si>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</si>
  <si>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</si>
  <si>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</si>
  <si>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</si>
  <si>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</si>
  <si>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</si>
  <si>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</si>
  <si>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</si>
  <si>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</si>
  <si>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</si>
  <si>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</si>
  <si>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</si>
  <si>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</si>
  <si>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</si>
  <si>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</si>
  <si>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</si>
  <si>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</si>
  <si>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</si>
  <si>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</si>
  <si>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</si>
  <si>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</si>
  <si>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</si>
  <si>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</si>
  <si>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</si>
  <si>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</si>
  <si>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</si>
  <si>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</si>
  <si>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</si>
  <si>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</si>
  <si>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</si>
  <si>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</si>
  <si>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</si>
  <si>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</si>
  <si>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</si>
  <si>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</si>
  <si>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</si>
  <si>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</si>
  <si>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</si>
  <si>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</si>
  <si>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</si>
  <si>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</si>
  <si>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</si>
  <si>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</si>
  <si>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</si>
  <si>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</si>
  <si>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</si>
  <si>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</si>
  <si>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</si>
  <si>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</si>
  <si>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</si>
  <si>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</si>
  <si>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</si>
  <si>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</si>
  <si>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</si>
  <si>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</si>
  <si>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</si>
  <si>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</si>
  <si>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</si>
  <si>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</si>
  <si>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</si>
  <si>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</si>
  <si>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</si>
  <si>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</si>
  <si>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</si>
  <si>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</si>
  <si>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</si>
  <si>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</si>
  <si>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</si>
  <si>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</si>
  <si>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</si>
  <si>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</si>
  <si>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</si>
  <si>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</si>
  <si>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</si>
  <si>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</si>
  <si>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</si>
  <si>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</si>
  <si>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</si>
  <si>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</si>
  <si>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</si>
  <si>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</si>
  <si>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</si>
  <si>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</si>
  <si>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</si>
  <si>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</si>
  <si>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</si>
  <si>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</si>
  <si>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</si>
  <si>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</si>
  <si>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</si>
  <si>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</si>
  <si>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</si>
  <si>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</si>
  <si>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</si>
  <si>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</si>
  <si>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</si>
  <si>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</si>
  <si>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</si>
  <si>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</si>
  <si>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</si>
  <si>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</si>
  <si>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</si>
  <si>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</si>
  <si>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</si>
  <si>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</si>
  <si>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</si>
  <si>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</si>
  <si>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</si>
  <si>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</si>
  <si>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</si>
  <si>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</si>
  <si>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</si>
  <si>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</si>
  <si>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</si>
  <si>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</si>
  <si>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</si>
  <si>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</si>
  <si>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</si>
  <si>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</si>
  <si>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</si>
  <si>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</si>
  <si>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</si>
  <si>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</si>
  <si>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</si>
  <si>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</si>
  <si>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</si>
  <si>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</si>
  <si>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</si>
  <si>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</si>
  <si>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</si>
  <si>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</si>
  <si>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</si>
  <si>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</si>
  <si>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</si>
  <si>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</si>
  <si>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</si>
  <si>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</si>
  <si>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</si>
  <si>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</si>
  <si>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</si>
  <si>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</si>
  <si>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</si>
  <si>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</si>
  <si>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</si>
  <si>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</si>
  <si>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</si>
  <si>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</si>
  <si>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</si>
  <si>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</si>
  <si>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</si>
  <si>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</si>
  <si>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</si>
  <si>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</si>
  <si>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</si>
  <si>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</si>
  <si>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</si>
  <si>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</si>
  <si>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</si>
  <si>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</si>
  <si>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</si>
  <si>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</si>
  <si>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</si>
  <si>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</si>
  <si>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</si>
  <si>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</si>
  <si>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</si>
  <si>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</si>
  <si>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</si>
  <si>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</si>
  <si>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</si>
  <si>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</si>
  <si>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</si>
  <si>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</si>
  <si>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</si>
  <si>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</si>
  <si>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</si>
  <si>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</si>
  <si>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</si>
  <si>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</si>
  <si>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</si>
  <si>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</si>
  <si>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</si>
  <si>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</si>
  <si>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</si>
  <si>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</si>
  <si>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</si>
  <si>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</si>
  <si>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</si>
  <si>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</si>
  <si>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</si>
  <si>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</si>
  <si>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</si>
  <si>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</si>
  <si>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</si>
  <si>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</si>
  <si>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</si>
  <si>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</si>
  <si>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</si>
  <si>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</si>
  <si>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</si>
  <si>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</si>
  <si>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</si>
  <si>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</si>
  <si>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</si>
  <si>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</si>
  <si>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</si>
  <si>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</si>
  <si>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</si>
  <si>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</si>
  <si>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</si>
  <si>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</si>
  <si>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</si>
  <si>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</si>
  <si>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</si>
  <si>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</si>
  <si>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</si>
  <si>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</si>
  <si>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</si>
  <si>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</si>
  <si>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</si>
  <si>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</si>
  <si>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</si>
  <si>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</si>
  <si>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</si>
  <si>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</si>
  <si>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</si>
  <si>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</si>
  <si>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</si>
  <si>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</si>
  <si>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</si>
  <si>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</si>
  <si>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</si>
  <si>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</si>
  <si>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</si>
  <si>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</si>
  <si>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</si>
  <si>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</si>
  <si>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</si>
  <si>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</si>
  <si>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</si>
  <si>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</si>
  <si>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</si>
  <si>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</si>
  <si>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</si>
  <si>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</si>
  <si>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</si>
  <si>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</si>
  <si>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</si>
  <si>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</si>
  <si>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</si>
  <si>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</si>
  <si>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</si>
  <si>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</si>
  <si>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</si>
  <si>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</si>
  <si>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</si>
  <si>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</si>
  <si>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</si>
  <si>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</si>
  <si>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</si>
  <si>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</si>
  <si>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</si>
  <si>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</si>
  <si>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</si>
  <si>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</si>
  <si>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</si>
  <si>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</si>
  <si>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</si>
  <si>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</si>
  <si>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</si>
  <si>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</si>
  <si>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</si>
  <si>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</si>
  <si>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</si>
  <si>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</si>
  <si>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</si>
  <si>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</si>
  <si>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</si>
  <si>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</si>
  <si>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</si>
  <si>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</si>
  <si>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</si>
  <si>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</si>
  <si>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</si>
  <si>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</si>
  <si>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</si>
  <si>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</si>
  <si>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</si>
  <si>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</si>
  <si>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</si>
  <si>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</si>
  <si>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</si>
  <si>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</si>
  <si>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</si>
  <si>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</si>
  <si>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</si>
  <si>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</si>
  <si>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</si>
  <si>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</si>
  <si>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</si>
  <si>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</si>
  <si>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</si>
  <si>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</si>
  <si>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</si>
  <si>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</si>
  <si>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</si>
  <si>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</si>
  <si>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</si>
  <si>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</si>
  <si>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</si>
  <si>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</si>
  <si>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</si>
  <si>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</si>
  <si>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</si>
  <si>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</si>
  <si>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</si>
  <si>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</si>
  <si>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</si>
  <si>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</si>
  <si>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</si>
  <si>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</si>
  <si>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</si>
  <si>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</si>
  <si>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</si>
  <si>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</si>
  <si>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</si>
  <si>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</si>
  <si>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</si>
  <si>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</si>
  <si>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</si>
  <si>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</si>
  <si>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</si>
  <si>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</si>
  <si>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</si>
  <si>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</si>
  <si>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</si>
  <si>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</si>
  <si>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</si>
  <si>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</si>
  <si>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</si>
  <si>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</si>
  <si>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</si>
  <si>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</si>
  <si>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</si>
  <si>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</si>
  <si>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</si>
  <si>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</si>
  <si>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</si>
  <si>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</si>
  <si>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</si>
  <si>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</si>
  <si>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</si>
  <si>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</si>
  <si>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</si>
  <si>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</si>
  <si>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</si>
  <si>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</si>
  <si>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</si>
  <si>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</si>
  <si>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</si>
  <si>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</si>
  <si>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</si>
  <si>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</si>
  <si>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</si>
  <si>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</si>
  <si>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</si>
  <si>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</si>
  <si>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</si>
  <si>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</si>
  <si>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</si>
  <si>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</si>
  <si>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</si>
  <si>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</si>
  <si>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</si>
  <si>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</si>
  <si>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</si>
  <si>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</si>
  <si>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</si>
  <si>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</si>
  <si>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</si>
  <si>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</si>
  <si>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</si>
  <si>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</si>
  <si>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</si>
  <si>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</si>
  <si>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</si>
  <si>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</si>
  <si>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</si>
  <si>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</si>
  <si>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</si>
  <si>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</si>
  <si>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</si>
  <si>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</si>
  <si>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</si>
  <si>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</si>
  <si>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</si>
  <si>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</si>
  <si>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</si>
  <si>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</si>
  <si>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</si>
  <si>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</si>
  <si>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</si>
  <si>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</si>
  <si>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</si>
  <si>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</si>
  <si>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</si>
  <si>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</si>
  <si>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</si>
  <si>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</si>
  <si>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</si>
  <si>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</si>
  <si>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</si>
  <si>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</si>
  <si>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</si>
  <si>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</si>
  <si>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</si>
  <si>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</si>
  <si>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</si>
  <si>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</si>
  <si>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</si>
  <si>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</si>
  <si>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</si>
  <si>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</si>
  <si>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</si>
  <si>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</si>
  <si>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</si>
  <si>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</si>
  <si>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</si>
  <si>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</si>
  <si>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</si>
  <si>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</si>
  <si>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</si>
  <si>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</si>
  <si>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</si>
  <si>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</si>
  <si>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</si>
  <si>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</si>
  <si>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</si>
  <si>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</si>
  <si>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</si>
  <si>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</si>
  <si>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</si>
  <si>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</si>
  <si>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</si>
  <si>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</si>
  <si>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</si>
  <si>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</si>
  <si>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</si>
  <si>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</si>
  <si>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</si>
  <si>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</si>
  <si>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</si>
  <si>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</si>
  <si>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</si>
  <si>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</si>
  <si>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</si>
  <si>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</si>
  <si>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</si>
  <si>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</si>
  <si>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</si>
  <si>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</si>
  <si>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</si>
  <si>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</si>
  <si>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</si>
  <si>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</si>
  <si>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</si>
  <si>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</si>
  <si>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</si>
  <si>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</si>
  <si>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</si>
  <si>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</si>
  <si>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</si>
  <si>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</si>
  <si>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</si>
  <si>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</si>
  <si>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</si>
  <si>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</si>
  <si>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</si>
  <si>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</si>
  <si>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</si>
  <si>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</si>
  <si>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</si>
  <si>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</si>
  <si>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</si>
  <si>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</si>
  <si>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</si>
  <si>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</si>
  <si>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</si>
  <si>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</si>
  <si>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</si>
  <si>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</si>
  <si>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</si>
  <si>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</si>
  <si>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</si>
  <si>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</si>
  <si>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</si>
  <si>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</si>
  <si>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</si>
  <si>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</si>
  <si>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</si>
  <si>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</si>
  <si>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</si>
  <si>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</si>
  <si>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</si>
  <si>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</si>
  <si>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</si>
  <si>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</si>
  <si>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</si>
  <si>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</si>
  <si>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</si>
  <si>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</si>
  <si>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</si>
  <si>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</si>
  <si>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</si>
  <si>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</si>
  <si>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</si>
  <si>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</si>
  <si>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</si>
  <si>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</si>
  <si>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</si>
  <si>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</si>
  <si>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</si>
  <si>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</si>
  <si>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</si>
  <si>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</si>
  <si>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</si>
  <si>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</si>
  <si>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</si>
  <si>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</si>
  <si>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</si>
  <si>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</si>
  <si>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</si>
  <si>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</si>
  <si>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</si>
  <si>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</si>
  <si>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</si>
  <si>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</si>
  <si>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</si>
  <si>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</si>
  <si>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</si>
  <si>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</si>
  <si>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</si>
  <si>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</si>
  <si>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</si>
  <si>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</si>
  <si>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</si>
  <si>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</si>
  <si>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</si>
  <si>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</si>
  <si>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</si>
  <si>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</si>
  <si>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</si>
  <si>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</si>
  <si>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</si>
  <si>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</si>
  <si>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</si>
  <si>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</si>
  <si>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</si>
  <si>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</si>
  <si>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</si>
  <si>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</si>
  <si>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</si>
  <si>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</si>
  <si>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</si>
  <si>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</si>
  <si>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</si>
  <si>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</si>
  <si>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</si>
  <si>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</si>
  <si>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</si>
  <si>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</si>
  <si>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</si>
  <si>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</si>
  <si>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</si>
  <si>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</si>
  <si>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</si>
  <si>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</si>
  <si>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</si>
  <si>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</si>
  <si>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</si>
  <si>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</si>
  <si>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</si>
  <si>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</si>
  <si>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</si>
  <si>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</si>
  <si>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</si>
  <si>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</si>
  <si>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</si>
  <si>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</si>
  <si>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</si>
  <si>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</si>
  <si>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</si>
  <si>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</si>
  <si>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</si>
  <si>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</si>
  <si>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</si>
  <si>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</si>
  <si>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</si>
  <si>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</si>
  <si>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</si>
  <si>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</si>
  <si>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</si>
  <si>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</si>
  <si>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</si>
  <si>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</si>
  <si>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</si>
  <si>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</si>
  <si>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</si>
  <si>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</si>
  <si>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</si>
  <si>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</si>
  <si>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</si>
  <si>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</si>
  <si>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</si>
  <si>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</si>
  <si>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</si>
  <si>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</si>
  <si>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</si>
  <si>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</si>
  <si>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</si>
  <si>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</si>
  <si>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</si>
  <si>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</si>
  <si>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</si>
  <si>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</si>
  <si>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</si>
  <si>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</si>
  <si>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</si>
  <si>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</si>
  <si>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</si>
  <si>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</si>
  <si>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</si>
  <si>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</si>
  <si>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</si>
  <si>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</si>
  <si>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</si>
  <si>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</si>
  <si>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</si>
  <si>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</si>
  <si>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</si>
  <si>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</si>
  <si>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</si>
  <si>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</si>
  <si>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</si>
  <si>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</si>
  <si>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</si>
  <si>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</si>
  <si>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</si>
  <si>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</si>
  <si>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</si>
  <si>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</si>
  <si>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</si>
  <si>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</si>
  <si>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</si>
  <si>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</si>
  <si>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</si>
  <si>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</si>
  <si>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</si>
  <si>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</si>
  <si>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</si>
  <si>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</si>
  <si>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</si>
  <si>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</si>
  <si>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</si>
  <si>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</si>
  <si>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</si>
  <si>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</si>
  <si>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</si>
  <si>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</si>
  <si>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</si>
  <si>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</si>
  <si>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</si>
  <si>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</si>
  <si>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</si>
  <si>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</si>
  <si>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</si>
  <si>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</si>
  <si>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</si>
  <si>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</si>
  <si>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</si>
  <si>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</si>
  <si>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</si>
  <si>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</si>
  <si>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</si>
  <si>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</si>
  <si>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</si>
  <si>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</si>
  <si>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</si>
  <si>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</si>
  <si>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</si>
  <si>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</si>
  <si>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</si>
  <si>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</si>
  <si>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</si>
  <si>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</si>
  <si>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</si>
  <si>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</si>
  <si>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</si>
  <si>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</si>
  <si>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</si>
  <si>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</si>
  <si>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</si>
  <si>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</si>
  <si>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</si>
  <si>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</si>
  <si>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</si>
  <si>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</si>
  <si>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</si>
  <si>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</si>
  <si>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</si>
  <si>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</si>
  <si>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</si>
  <si>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</si>
  <si>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</si>
  <si>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</si>
  <si>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</si>
  <si>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</si>
  <si>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</si>
  <si>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</si>
  <si>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</si>
  <si>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</si>
  <si>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</si>
  <si>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</si>
  <si>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</si>
  <si>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</si>
  <si>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</si>
  <si>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</si>
  <si>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</si>
  <si>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</si>
  <si>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</si>
  <si>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</si>
  <si>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</si>
  <si>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</si>
  <si>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</si>
  <si>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</si>
  <si>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</si>
  <si>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</si>
  <si>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</si>
  <si>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</si>
  <si>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</si>
  <si>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</si>
  <si>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</si>
  <si>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</si>
  <si>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</si>
  <si>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</si>
  <si>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</si>
  <si>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</si>
  <si>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</si>
  <si>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</si>
  <si>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</si>
  <si>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</si>
  <si>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</si>
  <si>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</si>
  <si>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</si>
  <si>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</si>
  <si>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</si>
  <si>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Michaela Danková, mis.dankova@gmail.com</t>
  </si>
  <si>
    <t>(01) - športová reprezentácia SR a rozvoj športových odvetví (SR a zahraničie, celý rok 2016)</t>
  </si>
  <si>
    <t>Pracovná cesta
Názov: Majstrovstvá Európy v skialpinizme
Termín: 4.-8.2.2016
Miesto: Martgny, Švajčiarsko
Spôsob dopravy: osobným autom
Počet všetkých osôb na pracovnej ceste: 5
z toho:
4 pretekári, 1 coach
- tréneri + rozhodcovia + vedúci výpravy + administratívni pracovníci + lekár + fyzioterapeut + masér + ): 2
- ostatné osoby (napr. sponzori, hostia): 3</t>
  </si>
  <si>
    <t xml:space="preserve">štartovné </t>
  </si>
  <si>
    <t>B01-02-0001</t>
  </si>
  <si>
    <t xml:space="preserve">ubytovanie </t>
  </si>
  <si>
    <t>Alpes &amp; Rhone Hotel</t>
  </si>
  <si>
    <t>B01-02-0002</t>
  </si>
  <si>
    <t>CHE-107914172</t>
  </si>
  <si>
    <t>B01-02-0005</t>
  </si>
  <si>
    <t xml:space="preserve">Služobné motorové vozidlo EČV: LM191CI obdobie: 4.2.-8.2.2016 Najazdené kilometre: </t>
  </si>
  <si>
    <t>B01-02-0010</t>
  </si>
  <si>
    <t>Strava</t>
  </si>
  <si>
    <t>Steak House Martigny</t>
  </si>
  <si>
    <t>CHE-112302912</t>
  </si>
  <si>
    <t>Pracovná cesta
Názov: Svetový pohár mladých v skialpinizme
Termín: 17.2.-21.2.2016
Miesto: Transcavallo, Taliansko
Spôsob dopravy: osobným autom
Počet všetkých osôb na pracovnej ceste: 3
z toho: 2 pretekári, 1 coach
- športovci (+ navádzači): 12
- tréneri + rozhodcovia + vedúci výpravy + administratívni pracovníci + lekár + fyzioterapeut + masér + ): 2
- ostatné osoby (napr. sponzori, hostia): 3</t>
  </si>
  <si>
    <t>(01) - výber a príprava športových talentov (SR a zahraničie, celý rok 2016)</t>
  </si>
  <si>
    <t>Comitato Transcavallo</t>
  </si>
  <si>
    <t>B01-02-0011</t>
  </si>
  <si>
    <t>B01-02-0012</t>
  </si>
  <si>
    <t>B01-02-0014</t>
  </si>
  <si>
    <t>Služobné motorové vozidlo EČV: LM575BE obdobie: 17.2.-21.2.2016 Najazdené kilometre: 2112 km</t>
  </si>
  <si>
    <t>Matúš Danko</t>
  </si>
  <si>
    <t>Šiarnik</t>
  </si>
  <si>
    <t>Matej</t>
  </si>
  <si>
    <t>ŠK Žiarska dolina</t>
  </si>
  <si>
    <t>Jakub</t>
  </si>
  <si>
    <t xml:space="preserve">Jánošík </t>
  </si>
  <si>
    <t>Kristián</t>
  </si>
  <si>
    <t>Marcinek</t>
  </si>
  <si>
    <t>Marco</t>
  </si>
  <si>
    <t>Detvianske Lazy</t>
  </si>
  <si>
    <t>B01-04-0002</t>
  </si>
  <si>
    <t>Diplomy Slovenský pohár</t>
  </si>
  <si>
    <t>Reproservis Lipt.Mikuláš</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</si>
</sst>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22">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tabSelected="1" workbookViewId="0">
      <selection activeCell="D1" sqref="D1"/>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42546</v>
      </c>
      <c r="E1" s="137" t="s">
        <v>2588</v>
      </c>
      <c r="K1" s="143">
        <v>42394</v>
      </c>
    </row>
    <row r="2" spans="1:11" ht="15">
      <c r="A2" s="130"/>
      <c r="B2" s="130"/>
      <c r="C2" s="130"/>
      <c r="K2" s="143">
        <v>42425</v>
      </c>
    </row>
    <row r="3" spans="1:11" ht="14.25">
      <c r="B3" s="131" t="s">
        <v>271</v>
      </c>
      <c r="C3" s="159" t="str">
        <f>INDEX(Adr!E:E,Doklady!B112+1)</f>
        <v>Slovenská skialpinistická asociácia</v>
      </c>
      <c r="D3" s="159"/>
      <c r="E3" s="159"/>
      <c r="K3" s="143">
        <v>42454</v>
      </c>
    </row>
    <row r="4" spans="1:11" ht="14.25">
      <c r="B4" s="131" t="s">
        <v>345</v>
      </c>
      <c r="C4" s="129" t="str">
        <f>RIGHT("0000"&amp;INDEX(Adr!A:A,Doklady!B112+1),8)</f>
        <v>37998919</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Bobrovec 550, Bobrovec, 032 21</v>
      </c>
      <c r="K6" s="143">
        <v>42546</v>
      </c>
    </row>
    <row r="7" spans="1:11" ht="14.25">
      <c r="B7" s="131" t="s">
        <v>510</v>
      </c>
      <c r="C7" s="129" t="str">
        <f>INDEX(Adr!J:J,Doklady!B112+1)</f>
        <v>SK6911000000002620098466</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4150</v>
      </c>
      <c r="D11" s="112">
        <f>Spolu!D11</f>
        <v>2694.5</v>
      </c>
      <c r="E11" s="112">
        <f>C11-D11</f>
        <v>1455.5</v>
      </c>
      <c r="K11" s="143">
        <v>42699</v>
      </c>
    </row>
    <row r="12" spans="1:11" ht="14.25">
      <c r="A12" s="132" t="s">
        <v>435</v>
      </c>
      <c r="B12" s="134" t="s">
        <v>350</v>
      </c>
      <c r="C12" s="139"/>
      <c r="D12" s="112">
        <f>Spolu!D12</f>
        <v>1054.0999999999999</v>
      </c>
      <c r="E12" s="112">
        <f>C12-D12</f>
        <v>-1054.0999999999999</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4150</v>
      </c>
      <c r="D15" s="118">
        <f>SUM(D10:D14)</f>
        <v>3748.6</v>
      </c>
      <c r="E15" s="118">
        <f>SUM(E10:E14)</f>
        <v>401.40000000000009</v>
      </c>
      <c r="K15" s="140"/>
    </row>
    <row r="16" spans="1:11" ht="14.25">
      <c r="K16" s="140"/>
    </row>
    <row r="17" spans="1:5" ht="69" customHeight="1">
      <c r="A17" s="157" t="s">
        <v>2591</v>
      </c>
      <c r="B17" s="158"/>
      <c r="C17" s="158"/>
      <c r="D17" s="158"/>
      <c r="E17" s="15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opLeftCell="A109" workbookViewId="0">
      <pane ySplit="18" topLeftCell="A134" activePane="bottomLeft" state="frozen"/>
      <selection activeCell="A109" sqref="A109"/>
      <selection pane="bottomLeft" activeCell="H136" sqref="H136"/>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37998919</v>
      </c>
      <c r="C1" s="42"/>
      <c r="D1" s="12">
        <f>MATCH(B1,Dots!A:A,0)</f>
        <v>218</v>
      </c>
      <c r="G1" s="14"/>
      <c r="H1" s="14"/>
      <c r="I1" s="15"/>
      <c r="J1" s="15"/>
    </row>
    <row r="2" spans="1:11" s="13" customFormat="1" hidden="1">
      <c r="A2" s="13" t="str">
        <f>IF(B2=B$1,"("&amp;I2&amp;")"&amp;" - "&amp;INDEX(Dots!D:D,D2),"")</f>
        <v>(01) - športová reprezentácia SR a rozvoj športových odvetví (SR a zahraničie, celý rok 2016)</v>
      </c>
      <c r="B2" s="43" t="str">
        <f>INDEX(Dots!A:A,D2)</f>
        <v>37998919</v>
      </c>
      <c r="C2" s="43"/>
      <c r="D2" s="13">
        <f>D1</f>
        <v>218</v>
      </c>
      <c r="F2" s="14">
        <f>IF(B2=B$1,INDEX(Dots!E:E,D2),"")</f>
        <v>6100</v>
      </c>
      <c r="G2" s="14">
        <f t="shared" ref="G2:G33" si="0">SUMIF(A$127:A$20012,A2,G$127:G$20012)</f>
        <v>2694.5</v>
      </c>
      <c r="H2" s="14">
        <f t="shared" ref="H2:H33" si="1">SUMIF(A$127:A$20012,A2,H$127:H$20012)</f>
        <v>210</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37998919</v>
      </c>
      <c r="C3" s="43"/>
      <c r="D3" s="13">
        <f t="shared" ref="D3:D16" si="2">D2+1</f>
        <v>219</v>
      </c>
      <c r="F3" s="14">
        <f>IF(B3=B$1,INDEX(Dots!E:E,D3),"")</f>
        <v>2500</v>
      </c>
      <c r="G3" s="14">
        <f t="shared" si="0"/>
        <v>1054.0999999999999</v>
      </c>
      <c r="H3" s="14">
        <f t="shared" si="1"/>
        <v>300</v>
      </c>
      <c r="I3" s="15" t="str">
        <f>IF(B3=B$1,INDEX(Dots!G:G,D3),"")</f>
        <v>01</v>
      </c>
      <c r="J3" s="15" t="str">
        <f>IF(B3=B$1,INDEX(Dots!H:H,D3),"")</f>
        <v>026 03</v>
      </c>
      <c r="K3" s="15">
        <f>IF(B3=B$1,INDEX(Dots!F:F,D3),"")</f>
        <v>0.05</v>
      </c>
    </row>
    <row r="4" spans="1:11" s="13" customFormat="1" hidden="1">
      <c r="A4" s="13" t="str">
        <f>IF(B4=B$1,"("&amp;I4&amp;")"&amp;" - "&amp;INDEX(Dots!D:D,D4),"")</f>
        <v/>
      </c>
      <c r="B4" s="43" t="str">
        <f>INDEX(Dots!A:A,D4)</f>
        <v>17316723</v>
      </c>
      <c r="C4" s="43"/>
      <c r="D4" s="13">
        <f t="shared" si="2"/>
        <v>220</v>
      </c>
      <c r="F4" s="1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17316723</v>
      </c>
      <c r="C5" s="43"/>
      <c r="D5" s="13">
        <f t="shared" si="2"/>
        <v>221</v>
      </c>
      <c r="F5" s="1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30807018</v>
      </c>
      <c r="C6" s="43"/>
      <c r="D6" s="13">
        <f t="shared" si="2"/>
        <v>222</v>
      </c>
      <c r="F6" s="1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30807018</v>
      </c>
      <c r="C7" s="43"/>
      <c r="D7" s="13">
        <f t="shared" si="2"/>
        <v>223</v>
      </c>
      <c r="F7" s="1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224</v>
      </c>
      <c r="F8" s="1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225</v>
      </c>
      <c r="F9" s="1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226</v>
      </c>
      <c r="F10" s="1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227</v>
      </c>
      <c r="F11" s="1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31745466</v>
      </c>
      <c r="C12" s="43"/>
      <c r="D12" s="13">
        <f t="shared" si="2"/>
        <v>228</v>
      </c>
      <c r="F12" s="1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31745466</v>
      </c>
      <c r="C13" s="43"/>
      <c r="D13" s="13">
        <f t="shared" si="2"/>
        <v>229</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230</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231</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232</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233</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234</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235</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00688819</v>
      </c>
      <c r="C20" s="43"/>
      <c r="D20" s="13">
        <f t="shared" si="3"/>
        <v>236</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00688819</v>
      </c>
      <c r="C21" s="43"/>
      <c r="D21" s="13">
        <f t="shared" si="3"/>
        <v>237</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238</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239</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240</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241</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30811406</v>
      </c>
      <c r="C26" s="43"/>
      <c r="D26" s="13">
        <f t="shared" si="3"/>
        <v>242</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30811406</v>
      </c>
      <c r="C27" s="43"/>
      <c r="D27" s="13">
        <f t="shared" si="3"/>
        <v>243</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244</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245</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246</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247</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248</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249</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250</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251</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252</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253</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254</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255</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256</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257</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258</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259</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260</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261</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262</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263</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264</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265</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3"/>
        <v>266</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3"/>
        <v>267</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31753825</v>
      </c>
      <c r="C52" s="43"/>
      <c r="D52" s="13">
        <f t="shared" si="3"/>
        <v>268</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3"/>
        <v>269</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270</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271</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272</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3"/>
        <v>273</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3"/>
        <v>274</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37841866</v>
      </c>
      <c r="C59" s="43"/>
      <c r="D59" s="13">
        <f t="shared" si="3"/>
        <v>275</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3"/>
        <v>276</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34009388</v>
      </c>
      <c r="C61" s="43"/>
      <c r="D61" s="13">
        <f t="shared" si="3"/>
        <v>277</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278</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279</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280</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281</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282</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283</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284</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285</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3"/>
        <v>286</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3"/>
        <v>287</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00687308 3</v>
      </c>
      <c r="C72" s="43"/>
      <c r="D72" s="13">
        <f t="shared" si="3"/>
        <v>288</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00687308 6</v>
      </c>
      <c r="C73" s="43"/>
      <c r="D73" s="13">
        <f t="shared" si="3"/>
        <v>289</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00687308 1</v>
      </c>
      <c r="C74" s="43"/>
      <c r="D74" s="13">
        <f t="shared" si="3"/>
        <v>290</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00687308 8</v>
      </c>
      <c r="C75" s="43"/>
      <c r="D75" s="13">
        <f t="shared" si="3"/>
        <v>291</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292</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3"/>
        <v>293</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3"/>
        <v>294</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295</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296</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297</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8"/>
        <v>298</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8"/>
        <v>299</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300</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301</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8"/>
        <v>302</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8"/>
        <v>303</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304</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305</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306</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307</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8"/>
        <v>308</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8"/>
        <v>309</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310</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311</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8"/>
        <v>312</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8"/>
        <v>313</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314</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00677604</v>
      </c>
      <c r="C99" s="43"/>
      <c r="D99" s="13">
        <f t="shared" si="8"/>
        <v>315</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8"/>
        <v>316</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317</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72</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24.6.2016</v>
      </c>
      <c r="B120" s="47"/>
      <c r="C120" s="47"/>
      <c r="F120" s="6"/>
      <c r="G120" s="6"/>
      <c r="H120" s="6"/>
    </row>
    <row r="121" spans="1:10" s="5" customFormat="1" ht="36.75" customHeight="1">
      <c r="A121" s="167" t="s">
        <v>2714</v>
      </c>
      <c r="B121" s="167"/>
      <c r="C121" s="167"/>
      <c r="D121" s="7"/>
      <c r="E121" s="167" t="s">
        <v>1087</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46.25">
      <c r="A127" s="9" t="s">
        <v>2715</v>
      </c>
      <c r="B127" s="51"/>
      <c r="C127" s="51"/>
      <c r="D127" s="10"/>
      <c r="E127" s="9" t="s">
        <v>2716</v>
      </c>
      <c r="F127" s="9"/>
      <c r="G127" s="11"/>
      <c r="H127" s="11"/>
      <c r="I127" s="97"/>
      <c r="J127" s="8"/>
    </row>
    <row r="128" spans="1:10" ht="33.75">
      <c r="A128" s="9" t="s">
        <v>2715</v>
      </c>
      <c r="B128" s="51" t="s">
        <v>2718</v>
      </c>
      <c r="C128" s="51"/>
      <c r="D128" s="10">
        <v>42402</v>
      </c>
      <c r="E128" s="9" t="s">
        <v>2717</v>
      </c>
      <c r="F128" s="9"/>
      <c r="G128" s="11">
        <v>230</v>
      </c>
      <c r="H128" s="11">
        <v>100</v>
      </c>
      <c r="I128" s="97"/>
      <c r="J128" s="8"/>
    </row>
    <row r="129" spans="1:18" ht="33.75">
      <c r="A129" s="9" t="s">
        <v>2715</v>
      </c>
      <c r="B129" s="51" t="s">
        <v>2721</v>
      </c>
      <c r="C129" s="51" t="s">
        <v>2722</v>
      </c>
      <c r="D129" s="10">
        <v>42408</v>
      </c>
      <c r="E129" s="9" t="s">
        <v>2719</v>
      </c>
      <c r="F129" s="9" t="s">
        <v>2720</v>
      </c>
      <c r="G129" s="11">
        <v>1640</v>
      </c>
      <c r="H129" s="11"/>
      <c r="I129" s="97"/>
      <c r="J129" s="8"/>
    </row>
    <row r="130" spans="1:18" ht="33.75">
      <c r="A130" s="9" t="s">
        <v>2715</v>
      </c>
      <c r="B130" s="51" t="s">
        <v>2723</v>
      </c>
      <c r="C130" s="51"/>
      <c r="D130" s="10">
        <v>42411</v>
      </c>
      <c r="E130" s="9" t="s">
        <v>2724</v>
      </c>
      <c r="F130" s="9" t="s">
        <v>1087</v>
      </c>
      <c r="G130" s="11">
        <v>824.5</v>
      </c>
      <c r="H130" s="11"/>
      <c r="I130" s="97"/>
      <c r="J130" s="8"/>
    </row>
    <row r="131" spans="1:18" ht="33.75">
      <c r="A131" s="9" t="s">
        <v>2715</v>
      </c>
      <c r="B131" s="51" t="s">
        <v>2725</v>
      </c>
      <c r="C131" s="51" t="s">
        <v>2728</v>
      </c>
      <c r="D131" s="10">
        <v>42411</v>
      </c>
      <c r="E131" s="9" t="s">
        <v>2726</v>
      </c>
      <c r="F131" s="9" t="s">
        <v>2727</v>
      </c>
      <c r="G131" s="11"/>
      <c r="H131" s="11">
        <v>110</v>
      </c>
      <c r="I131" s="97"/>
      <c r="J131" s="8"/>
    </row>
    <row r="132" spans="1:18" ht="157.5">
      <c r="A132" s="9" t="s">
        <v>2715</v>
      </c>
      <c r="B132" s="51"/>
      <c r="C132" s="51"/>
      <c r="D132" s="10"/>
      <c r="E132" s="9" t="s">
        <v>2729</v>
      </c>
      <c r="F132" s="9"/>
      <c r="G132" s="11"/>
      <c r="H132" s="11"/>
      <c r="I132" s="97"/>
      <c r="J132" s="8"/>
    </row>
    <row r="133" spans="1:18" ht="22.5">
      <c r="A133" s="9" t="s">
        <v>2730</v>
      </c>
      <c r="B133" s="51" t="s">
        <v>2732</v>
      </c>
      <c r="C133" s="51"/>
      <c r="D133" s="10">
        <v>42415</v>
      </c>
      <c r="E133" s="9" t="s">
        <v>2717</v>
      </c>
      <c r="F133" s="9" t="s">
        <v>2731</v>
      </c>
      <c r="G133" s="11">
        <v>140</v>
      </c>
      <c r="H133" s="11"/>
      <c r="I133" s="97"/>
      <c r="J133" s="8"/>
    </row>
    <row r="134" spans="1:18" ht="22.5">
      <c r="A134" s="9" t="s">
        <v>2730</v>
      </c>
      <c r="B134" s="51" t="s">
        <v>2733</v>
      </c>
      <c r="C134" s="51"/>
      <c r="D134" s="10">
        <v>42415</v>
      </c>
      <c r="E134" s="9" t="s">
        <v>2719</v>
      </c>
      <c r="F134" s="9" t="s">
        <v>2731</v>
      </c>
      <c r="G134" s="11">
        <v>300</v>
      </c>
      <c r="H134" s="11">
        <v>300</v>
      </c>
      <c r="I134" s="97"/>
      <c r="J134" s="8"/>
    </row>
    <row r="135" spans="1:18" ht="33.75">
      <c r="A135" s="9" t="s">
        <v>2730</v>
      </c>
      <c r="B135" s="51" t="s">
        <v>2734</v>
      </c>
      <c r="C135" s="51"/>
      <c r="D135" s="10">
        <v>42423</v>
      </c>
      <c r="E135" s="9" t="s">
        <v>2735</v>
      </c>
      <c r="F135" s="9" t="s">
        <v>2736</v>
      </c>
      <c r="G135" s="11">
        <v>601.5</v>
      </c>
      <c r="H135" s="11"/>
      <c r="I135" s="97"/>
      <c r="J135" s="8"/>
    </row>
    <row r="136" spans="1:18" ht="22.5">
      <c r="A136" s="9" t="s">
        <v>2730</v>
      </c>
      <c r="B136" s="51" t="s">
        <v>2746</v>
      </c>
      <c r="C136" s="51"/>
      <c r="D136" s="10">
        <v>42485</v>
      </c>
      <c r="E136" s="9" t="s">
        <v>2747</v>
      </c>
      <c r="F136" s="9" t="s">
        <v>2748</v>
      </c>
      <c r="G136" s="11">
        <v>12.6</v>
      </c>
      <c r="H136" s="11"/>
      <c r="I136" s="97"/>
      <c r="J136" s="8"/>
    </row>
    <row r="137" spans="1:18" ht="12.75">
      <c r="A137" s="9"/>
      <c r="B137" s="51"/>
      <c r="C137" s="51"/>
      <c r="D137" s="10"/>
      <c r="E137" s="9"/>
      <c r="F137" s="9"/>
      <c r="G137" s="11"/>
      <c r="H137" s="11"/>
      <c r="I137" s="97"/>
      <c r="J137" s="8"/>
    </row>
    <row r="138" spans="1:18" ht="12.75">
      <c r="A138" s="9"/>
      <c r="B138" s="51"/>
      <c r="C138" s="51"/>
      <c r="D138" s="10"/>
      <c r="E138" s="9"/>
      <c r="F138" s="9"/>
      <c r="G138" s="11"/>
      <c r="H138" s="11"/>
      <c r="I138" s="97"/>
      <c r="J138" s="8"/>
    </row>
    <row r="139" spans="1:18" ht="12.75">
      <c r="A139" s="9"/>
      <c r="B139" s="51"/>
      <c r="C139" s="51"/>
      <c r="D139" s="10"/>
      <c r="E139" s="9"/>
      <c r="F139" s="9"/>
      <c r="G139" s="11"/>
      <c r="H139" s="11"/>
      <c r="I139" s="97"/>
      <c r="J139" s="8"/>
    </row>
    <row r="140" spans="1:18" ht="12.75">
      <c r="A140" s="9"/>
      <c r="B140" s="51"/>
      <c r="C140" s="51"/>
      <c r="D140" s="10"/>
      <c r="E140" s="9"/>
      <c r="F140" s="9"/>
      <c r="G140" s="11"/>
      <c r="H140" s="11"/>
      <c r="I140" s="97"/>
      <c r="J140" s="8"/>
    </row>
    <row r="141" spans="1:18" ht="12.75">
      <c r="A141" s="9"/>
      <c r="B141" s="51"/>
      <c r="C141" s="51"/>
      <c r="D141" s="10"/>
      <c r="E141" s="9"/>
      <c r="F141" s="9"/>
      <c r="G141" s="11"/>
      <c r="H141" s="11"/>
      <c r="I141" s="97"/>
      <c r="J141" s="8"/>
    </row>
    <row r="142" spans="1:18" ht="12.75">
      <c r="A142" s="9"/>
      <c r="B142" s="51"/>
      <c r="C142" s="51"/>
      <c r="D142" s="10"/>
      <c r="E142" s="9"/>
      <c r="F142" s="9"/>
      <c r="G142" s="11"/>
      <c r="H142" s="11"/>
      <c r="I142" s="97"/>
      <c r="J142" s="8"/>
    </row>
    <row r="143" spans="1:18" ht="12.75">
      <c r="A143" s="9"/>
      <c r="B143" s="51"/>
      <c r="C143" s="51"/>
      <c r="D143" s="10"/>
      <c r="E143" s="9"/>
      <c r="F143" s="9"/>
      <c r="G143" s="11"/>
      <c r="H143" s="11"/>
      <c r="I143" s="97"/>
      <c r="J143" s="8"/>
      <c r="M143" s="98"/>
      <c r="N143" s="98"/>
      <c r="O143" s="98"/>
      <c r="P143" s="98"/>
      <c r="Q143" s="98"/>
      <c r="R143" s="98"/>
    </row>
    <row r="144" spans="1:18" ht="12.75">
      <c r="A144" s="9"/>
      <c r="B144" s="51"/>
      <c r="C144" s="51"/>
      <c r="D144" s="10"/>
      <c r="E144" s="9"/>
      <c r="F144" s="9"/>
      <c r="G144" s="11"/>
      <c r="H144" s="11"/>
      <c r="I144" s="97"/>
      <c r="J144" s="8"/>
      <c r="M144" s="98"/>
      <c r="N144" s="98"/>
      <c r="O144" s="98"/>
      <c r="P144" s="98"/>
      <c r="Q144" s="98"/>
      <c r="R144" s="98"/>
    </row>
    <row r="145" spans="1:18" ht="12.75">
      <c r="A145" s="9"/>
      <c r="B145" s="51"/>
      <c r="C145" s="51"/>
      <c r="D145" s="10"/>
      <c r="E145" s="9"/>
      <c r="F145" s="9"/>
      <c r="G145" s="11"/>
      <c r="H145" s="11"/>
      <c r="I145" s="97"/>
      <c r="J145" s="8"/>
      <c r="M145" s="98"/>
      <c r="N145" s="98"/>
      <c r="O145" s="98"/>
      <c r="P145" s="98"/>
      <c r="Q145" s="98"/>
      <c r="R145" s="98"/>
    </row>
    <row r="146" spans="1:18" ht="12.75">
      <c r="A146" s="9"/>
      <c r="B146" s="51"/>
      <c r="C146" s="51"/>
      <c r="D146" s="10"/>
      <c r="E146" s="9"/>
      <c r="F146" s="9"/>
      <c r="G146" s="11"/>
      <c r="H146" s="11"/>
      <c r="I146" s="97"/>
      <c r="J146" s="8"/>
      <c r="O146" s="98"/>
      <c r="P146" s="98"/>
      <c r="Q146" s="98"/>
      <c r="R146" s="98"/>
    </row>
    <row r="147" spans="1:18" ht="12.75">
      <c r="A147" s="9"/>
      <c r="B147" s="51"/>
      <c r="C147" s="51"/>
      <c r="D147" s="10"/>
      <c r="E147" s="9"/>
      <c r="F147" s="9"/>
      <c r="G147" s="11"/>
      <c r="H147" s="11"/>
      <c r="I147" s="97"/>
      <c r="J147" s="8"/>
      <c r="O147" s="98"/>
      <c r="P147" s="98"/>
      <c r="Q147" s="98"/>
      <c r="R147" s="98"/>
    </row>
    <row r="148" spans="1:18" ht="12.75">
      <c r="A148" s="9"/>
      <c r="B148" s="51"/>
      <c r="C148" s="51"/>
      <c r="D148" s="10"/>
      <c r="E148" s="9"/>
      <c r="F148" s="9"/>
      <c r="G148" s="11"/>
      <c r="H148" s="11"/>
      <c r="I148" s="97"/>
      <c r="J148" s="8"/>
      <c r="O148" s="98"/>
      <c r="P148" s="98"/>
      <c r="Q148" s="98"/>
      <c r="R148" s="98"/>
    </row>
    <row r="149" spans="1:18" ht="12.75">
      <c r="A149" s="9"/>
      <c r="B149" s="51"/>
      <c r="C149" s="51"/>
      <c r="D149" s="10"/>
      <c r="E149" s="9"/>
      <c r="F149" s="9"/>
      <c r="G149" s="11"/>
      <c r="H149" s="11"/>
      <c r="I149" s="97"/>
      <c r="J149" s="8"/>
      <c r="O149" s="98"/>
      <c r="P149" s="98"/>
      <c r="Q149" s="98"/>
      <c r="R149" s="98"/>
    </row>
    <row r="150" spans="1:18" ht="12.75">
      <c r="A150" s="9"/>
      <c r="B150" s="51"/>
      <c r="C150" s="51"/>
      <c r="D150" s="10"/>
      <c r="E150" s="9"/>
      <c r="F150" s="9"/>
      <c r="G150" s="11"/>
      <c r="H150" s="11"/>
      <c r="I150" s="97"/>
      <c r="J150" s="8"/>
      <c r="O150" s="98"/>
      <c r="P150" s="98"/>
      <c r="Q150" s="98"/>
      <c r="R150" s="98"/>
    </row>
    <row r="151" spans="1:18" ht="12.75">
      <c r="A151" s="9"/>
      <c r="B151" s="51"/>
      <c r="C151" s="51"/>
      <c r="D151" s="10"/>
      <c r="E151" s="9"/>
      <c r="F151" s="9"/>
      <c r="G151" s="11"/>
      <c r="H151" s="11"/>
      <c r="I151" s="97"/>
      <c r="J151" s="8"/>
      <c r="O151" s="98"/>
      <c r="P151" s="98"/>
      <c r="Q151" s="98"/>
      <c r="R151" s="98"/>
    </row>
    <row r="152" spans="1:18" ht="12.75">
      <c r="A152" s="9"/>
      <c r="B152" s="51"/>
      <c r="C152" s="51"/>
      <c r="D152" s="10"/>
      <c r="E152" s="9"/>
      <c r="F152" s="9"/>
      <c r="G152" s="11"/>
      <c r="H152" s="11"/>
      <c r="I152" s="97"/>
      <c r="J152" s="8"/>
      <c r="O152" s="98"/>
      <c r="P152" s="98"/>
      <c r="Q152" s="98"/>
      <c r="R152" s="98"/>
    </row>
    <row r="153" spans="1:18" ht="12.75">
      <c r="A153" s="9"/>
      <c r="B153" s="51"/>
      <c r="C153" s="51"/>
      <c r="D153" s="10"/>
      <c r="E153" s="9"/>
      <c r="F153" s="9"/>
      <c r="G153" s="11"/>
      <c r="H153" s="11"/>
      <c r="I153" s="97"/>
      <c r="J153" s="8"/>
    </row>
    <row r="154" spans="1:18" ht="12.75">
      <c r="A154" s="9"/>
      <c r="B154" s="51"/>
      <c r="C154" s="51"/>
      <c r="D154" s="10"/>
      <c r="E154" s="9"/>
      <c r="F154" s="9"/>
      <c r="G154" s="11"/>
      <c r="H154" s="11"/>
      <c r="I154" s="97"/>
      <c r="J154" s="8"/>
    </row>
    <row r="155" spans="1:18" ht="12.75">
      <c r="A155" s="9"/>
      <c r="B155" s="51"/>
      <c r="C155" s="51"/>
      <c r="D155" s="10"/>
      <c r="E155" s="9"/>
      <c r="F155" s="9"/>
      <c r="G155" s="11"/>
      <c r="H155" s="11"/>
      <c r="I155" s="97"/>
      <c r="J155" s="8"/>
    </row>
    <row r="156" spans="1:18" ht="12.75">
      <c r="A156" s="9"/>
      <c r="B156" s="51"/>
      <c r="C156" s="51"/>
      <c r="D156" s="10"/>
      <c r="E156" s="9"/>
      <c r="F156" s="9"/>
      <c r="G156" s="11"/>
      <c r="H156" s="11"/>
      <c r="I156" s="97"/>
      <c r="J156" s="8"/>
    </row>
    <row r="157" spans="1:18" ht="12.75">
      <c r="A157" s="9"/>
      <c r="B157" s="51"/>
      <c r="C157" s="51"/>
      <c r="D157" s="10"/>
      <c r="E157" s="9"/>
      <c r="F157" s="9"/>
      <c r="G157" s="11"/>
      <c r="H157" s="11"/>
      <c r="I157" s="97"/>
      <c r="J157" s="8"/>
    </row>
    <row r="158" spans="1:18" ht="12.75">
      <c r="A158" s="9"/>
      <c r="B158" s="51"/>
      <c r="C158" s="51"/>
      <c r="D158" s="10"/>
      <c r="E158" s="9"/>
      <c r="F158" s="9"/>
      <c r="G158" s="11"/>
      <c r="H158" s="11"/>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21" priority="15" stopIfTrue="1">
      <formula>$A127&lt;&gt;""</formula>
    </cfRule>
  </conditionalFormatting>
  <conditionalFormatting sqref="E127:F3030 H127:H3030">
    <cfRule type="expression" dxfId="20" priority="14" stopIfTrue="1">
      <formula>$A127&lt;&gt;""</formula>
    </cfRule>
  </conditionalFormatting>
  <conditionalFormatting sqref="A127:A3030">
    <cfRule type="expression" dxfId="19" priority="9" stopIfTrue="1">
      <formula>$A127&lt;&gt;""</formula>
    </cfRule>
  </conditionalFormatting>
  <conditionalFormatting sqref="B3003:C3005">
    <cfRule type="expression" dxfId="18" priority="7" stopIfTrue="1">
      <formula>$A3003&lt;&gt;""</formula>
    </cfRule>
  </conditionalFormatting>
  <conditionalFormatting sqref="E3003:F3005 H3003:H3005">
    <cfRule type="expression" dxfId="17" priority="6" stopIfTrue="1">
      <formula>$A3003&lt;&gt;""</formula>
    </cfRule>
  </conditionalFormatting>
  <conditionalFormatting sqref="A3003:A3005">
    <cfRule type="expression" dxfId="16" priority="5" stopIfTrue="1">
      <formula>$A3003&lt;&gt;""</formula>
    </cfRule>
  </conditionalFormatting>
  <conditionalFormatting sqref="D127:D3030">
    <cfRule type="expression" dxfId="15" priority="4" stopIfTrue="1">
      <formula>$A127&lt;&gt;""</formula>
    </cfRule>
  </conditionalFormatting>
  <conditionalFormatting sqref="D3003:D3005">
    <cfRule type="expression" dxfId="14" priority="3" stopIfTrue="1">
      <formula>$A3003&lt;&gt;""</formula>
    </cfRule>
  </conditionalFormatting>
  <conditionalFormatting sqref="G127:G3030">
    <cfRule type="expression" dxfId="13" priority="2" stopIfTrue="1">
      <formula>$A127&lt;&gt;""</formula>
    </cfRule>
  </conditionalFormatting>
  <conditionalFormatting sqref="G3003:G3005">
    <cfRule type="expression" dxfId="12" priority="1" stopIfTrue="1">
      <formula>$A3003&lt;&gt;""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skialpinistická asociácia</v>
      </c>
      <c r="G3" s="55" t="str">
        <f>Doklady!H111</f>
        <v>V1</v>
      </c>
      <c r="H3" s="110"/>
    </row>
    <row r="4" spans="1:8" s="8" customFormat="1" ht="12.75">
      <c r="B4" s="24" t="s">
        <v>345</v>
      </c>
      <c r="C4" s="39" t="str">
        <f>RIGHT("0000"&amp;INDEX(Adr!A:A,Doklady!B112+1),8)</f>
        <v>37998919</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Bobrovec 550, Bobrovec, 032 21</v>
      </c>
      <c r="H6" s="110"/>
    </row>
    <row r="7" spans="1:8" s="8" customFormat="1" ht="12.75">
      <c r="B7" s="24" t="s">
        <v>510</v>
      </c>
      <c r="C7" s="8" t="str">
        <f>INDEX(Adr!J:J,Doklady!B112+1)</f>
        <v>SK6911000000002620098466</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6100</v>
      </c>
      <c r="D11" s="136">
        <f t="shared" si="0"/>
        <v>2694.5</v>
      </c>
      <c r="E11" s="112"/>
      <c r="F11" s="112"/>
      <c r="G11" s="28">
        <f>SUMIF($A$29:$A$78,$A11,G$29:G$78)+G19</f>
        <v>3405.5</v>
      </c>
    </row>
    <row r="12" spans="1:8" ht="12.75" customHeight="1">
      <c r="A12" s="26" t="s">
        <v>435</v>
      </c>
      <c r="B12" s="27" t="s">
        <v>350</v>
      </c>
      <c r="C12" s="28">
        <f t="shared" si="0"/>
        <v>2500</v>
      </c>
      <c r="D12" s="136">
        <f t="shared" si="0"/>
        <v>1054.0999999999999</v>
      </c>
      <c r="E12" s="112"/>
      <c r="F12" s="112"/>
      <c r="G12" s="28">
        <f>SUMIF($A$29:$A$78,$A12,G$29:G$78)</f>
        <v>1445.9</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8600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8600</v>
      </c>
      <c r="D18" s="112"/>
      <c r="E18" s="112"/>
      <c r="F18" s="112"/>
      <c r="G18" s="28">
        <f>SUMIF($H$29:$H$78,$A18,G$29:G$78)</f>
        <v>4851.3999999999996</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6100</v>
      </c>
      <c r="D29" s="114">
        <f>IF(C29&lt;&gt;"",Doklady!G2,"")</f>
        <v>2694.5</v>
      </c>
      <c r="E29" s="30">
        <f>IF(C29&lt;&gt;"",IF(H29&lt;&gt;102,D29/(1-Doklady!K2)-D29,""),"")</f>
        <v>141.81578947368416</v>
      </c>
      <c r="F29" s="28">
        <f>IF(C29&lt;&gt;"",IF(H29&lt;&gt;102,Doklady!H2,""),"")</f>
        <v>210</v>
      </c>
      <c r="G29" s="30">
        <f>IF(C29&lt;&gt;"",IF(H29&lt;&gt;102,IF(D29&gt;C29,"CHYBA!",-(MIN(D29-C29,(D29+F29)*(1-Doklady!K2)-C29))),""),"")</f>
        <v>3405.5</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2500</v>
      </c>
      <c r="D30" s="114">
        <f>IF(C30&lt;&gt;"",Doklady!G3,"")</f>
        <v>1054.0999999999999</v>
      </c>
      <c r="E30" s="30">
        <f>IF(C30&lt;&gt;"",IF(H30&lt;&gt;102,D30/(1-Doklady!K3)-D30,""),"")</f>
        <v>55.478947368421132</v>
      </c>
      <c r="F30" s="28">
        <f>IF(C30&lt;&gt;"",IF(H30&lt;&gt;102,Doklady!H3,""),"")</f>
        <v>300</v>
      </c>
      <c r="G30" s="30">
        <f>IF(C30&lt;&gt;"",IF(H30&lt;&gt;102,IF(D30&gt;C30,"CHYBA!",-(MIN(D30-C30,(D30+F30)*(1-Doklady!K3)-C30))),""),"")</f>
        <v>1445.9</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24.6.2016</v>
      </c>
      <c r="B87" s="8"/>
      <c r="C87" s="53"/>
      <c r="D87" s="53"/>
      <c r="E87" s="53"/>
      <c r="F87" s="53"/>
      <c r="G87" s="53"/>
      <c r="H87" s="110"/>
      <c r="I87" s="8"/>
      <c r="J87" s="8"/>
    </row>
    <row r="88" spans="1:10" ht="47.25" customHeight="1">
      <c r="A88" s="8"/>
      <c r="B88" s="8"/>
      <c r="C88" s="169" t="str">
        <f>Doklady!E121</f>
        <v>Andrej Škovrán</v>
      </c>
      <c r="D88" s="169"/>
      <c r="E88" s="169"/>
      <c r="F88" s="169"/>
      <c r="G88" s="169"/>
      <c r="H88" s="110"/>
      <c r="I88" s="8"/>
      <c r="J88" s="8"/>
    </row>
    <row r="89" spans="1:10" ht="45" customHeight="1">
      <c r="A89" s="8"/>
      <c r="B89" s="8"/>
      <c r="C89" s="168" t="s">
        <v>445</v>
      </c>
      <c r="D89" s="168"/>
      <c r="E89" s="168"/>
      <c r="F89" s="168"/>
      <c r="G89" s="16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C8" sqref="C8"/>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skialpinistická asociácia</v>
      </c>
      <c r="C2" s="171"/>
    </row>
    <row r="4" spans="1:3">
      <c r="A4" s="99" t="s">
        <v>452</v>
      </c>
      <c r="B4" s="99" t="s">
        <v>451</v>
      </c>
      <c r="C4" s="99" t="s">
        <v>488</v>
      </c>
    </row>
    <row r="5" spans="1:3">
      <c r="A5" s="87" t="s">
        <v>2737</v>
      </c>
      <c r="B5" s="87" t="s">
        <v>2738</v>
      </c>
      <c r="C5" s="87" t="s">
        <v>2739</v>
      </c>
    </row>
    <row r="6" spans="1:3">
      <c r="A6" s="87" t="s">
        <v>2737</v>
      </c>
      <c r="B6" s="87" t="s">
        <v>2740</v>
      </c>
      <c r="C6" s="87" t="s">
        <v>2739</v>
      </c>
    </row>
    <row r="7" spans="1:3">
      <c r="A7" s="87" t="s">
        <v>2741</v>
      </c>
      <c r="B7" s="87" t="s">
        <v>2742</v>
      </c>
      <c r="C7" s="87"/>
    </row>
    <row r="8" spans="1:3">
      <c r="A8" s="87" t="s">
        <v>2743</v>
      </c>
      <c r="B8" s="87" t="s">
        <v>2744</v>
      </c>
      <c r="C8" s="87" t="s">
        <v>2745</v>
      </c>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7"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24.6.2016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michaela</cp:lastModifiedBy>
  <cp:lastPrinted>2016-02-11T07:23:34Z</cp:lastPrinted>
  <dcterms:created xsi:type="dcterms:W3CDTF">2011-04-09T08:55:55Z</dcterms:created>
  <dcterms:modified xsi:type="dcterms:W3CDTF">2016-06-24T15:59:22Z</dcterms:modified>
</cp:coreProperties>
</file>